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945" yWindow="210" windowWidth="9720" windowHeight="65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" i="1" l="1"/>
  <c r="I17" i="1"/>
  <c r="J17" i="1"/>
  <c r="I18" i="1"/>
  <c r="J18" i="1"/>
  <c r="I19" i="1"/>
  <c r="J19" i="1"/>
  <c r="I20" i="1"/>
  <c r="J20" i="1"/>
  <c r="I21" i="1"/>
  <c r="J21" i="1"/>
  <c r="A7" i="2"/>
  <c r="A8" i="2"/>
  <c r="C8" i="2" s="1"/>
  <c r="A9" i="2"/>
  <c r="A10" i="2"/>
  <c r="A11" i="2"/>
  <c r="A12" i="2"/>
  <c r="C12" i="2" s="1"/>
  <c r="A13" i="2"/>
  <c r="C13" i="2" s="1"/>
  <c r="A14" i="2"/>
  <c r="A15" i="2"/>
  <c r="A16" i="2"/>
  <c r="C16" i="2" s="1"/>
  <c r="A17" i="2"/>
  <c r="B17" i="2"/>
  <c r="D17" i="2" s="1"/>
  <c r="A20" i="2"/>
  <c r="B16" i="2"/>
  <c r="D16" i="2" s="1"/>
  <c r="B2" i="2"/>
  <c r="D2" i="2" s="1"/>
  <c r="A2" i="2"/>
  <c r="B3" i="2"/>
  <c r="A3" i="2"/>
  <c r="C3" i="2" s="1"/>
  <c r="B4" i="2"/>
  <c r="A4" i="2"/>
  <c r="C4" i="2" s="1"/>
  <c r="B5" i="2"/>
  <c r="A5" i="2"/>
  <c r="B6" i="2"/>
  <c r="D6" i="2" s="1"/>
  <c r="A6" i="2"/>
  <c r="C6" i="2" s="1"/>
  <c r="B7" i="2"/>
  <c r="B8" i="2"/>
  <c r="D8" i="2" s="1"/>
  <c r="B9" i="2"/>
  <c r="B10" i="2"/>
  <c r="D10" i="2" s="1"/>
  <c r="B11" i="2"/>
  <c r="B12" i="2"/>
  <c r="D12" i="2" s="1"/>
  <c r="B13" i="2"/>
  <c r="D13" i="2" s="1"/>
  <c r="B14" i="2"/>
  <c r="D14" i="2" s="1"/>
  <c r="B15" i="2"/>
  <c r="B18" i="2"/>
  <c r="A18" i="2"/>
  <c r="J18" i="2" s="1"/>
  <c r="B19" i="2"/>
  <c r="A19" i="2"/>
  <c r="B20" i="2"/>
  <c r="B21" i="2"/>
  <c r="A21" i="2"/>
  <c r="K21" i="2" s="1"/>
  <c r="B22" i="2"/>
  <c r="A22" i="2"/>
  <c r="S22" i="2" s="1"/>
  <c r="B23" i="2"/>
  <c r="A23" i="2"/>
  <c r="J23" i="2" s="1"/>
  <c r="B24" i="2"/>
  <c r="A24" i="2"/>
  <c r="R24" i="2" s="1"/>
  <c r="B25" i="2"/>
  <c r="A25" i="2"/>
  <c r="K25" i="2" s="1"/>
  <c r="B26" i="2"/>
  <c r="A26" i="2"/>
  <c r="S26" i="2" s="1"/>
  <c r="B27" i="2"/>
  <c r="A27" i="2"/>
  <c r="J27" i="2" s="1"/>
  <c r="B28" i="2"/>
  <c r="A28" i="2"/>
  <c r="R28" i="2" s="1"/>
  <c r="B29" i="2"/>
  <c r="A29" i="2"/>
  <c r="K29" i="2" s="1"/>
  <c r="B30" i="2"/>
  <c r="A30" i="2"/>
  <c r="S30" i="2" s="1"/>
  <c r="B31" i="2"/>
  <c r="A31" i="2"/>
  <c r="Q31" i="2" s="1"/>
  <c r="J19" i="2"/>
  <c r="J20" i="2"/>
  <c r="J26" i="2"/>
  <c r="K19" i="2"/>
  <c r="K20" i="2"/>
  <c r="K26" i="2"/>
  <c r="D3" i="2"/>
  <c r="D4" i="2"/>
  <c r="D5" i="2"/>
  <c r="D7" i="2"/>
  <c r="D9" i="2"/>
  <c r="D11" i="2"/>
  <c r="D15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N19" i="2"/>
  <c r="M20" i="2"/>
  <c r="N20" i="2"/>
  <c r="N30" i="2"/>
  <c r="C9" i="2"/>
  <c r="C11" i="2"/>
  <c r="C15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7" i="2"/>
  <c r="C5" i="2"/>
  <c r="S18" i="2"/>
  <c r="S19" i="2"/>
  <c r="Q20" i="2"/>
  <c r="R20" i="2"/>
  <c r="S20" i="2"/>
  <c r="O18" i="2"/>
  <c r="O19" i="2"/>
  <c r="O20" i="2"/>
  <c r="O22" i="2"/>
  <c r="O26" i="2"/>
  <c r="R18" i="2"/>
  <c r="R19" i="2"/>
  <c r="Q18" i="2"/>
  <c r="Q19" i="2"/>
  <c r="Q26" i="2"/>
  <c r="M18" i="2"/>
  <c r="M19" i="2"/>
  <c r="J16" i="1"/>
  <c r="I8" i="1"/>
  <c r="I9" i="1"/>
  <c r="R7" i="1"/>
  <c r="J8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7" i="1"/>
  <c r="I7" i="1"/>
  <c r="J6" i="1"/>
  <c r="I6" i="1"/>
  <c r="J5" i="1"/>
  <c r="I5" i="1"/>
  <c r="J4" i="1"/>
  <c r="I4" i="1"/>
  <c r="J3" i="1"/>
  <c r="R22" i="1" s="1"/>
  <c r="I3" i="1"/>
  <c r="J2" i="1"/>
  <c r="I2" i="1"/>
  <c r="R51" i="1" l="1"/>
  <c r="S29" i="2"/>
  <c r="M21" i="2"/>
  <c r="Q22" i="2"/>
  <c r="S21" i="2"/>
  <c r="N22" i="2"/>
  <c r="N18" i="2"/>
  <c r="K18" i="2"/>
  <c r="M25" i="2"/>
  <c r="R27" i="2"/>
  <c r="Q28" i="2"/>
  <c r="R23" i="2"/>
  <c r="O28" i="2"/>
  <c r="S25" i="2"/>
  <c r="N24" i="2"/>
  <c r="K28" i="2"/>
  <c r="J28" i="2"/>
  <c r="Q30" i="2"/>
  <c r="N26" i="2"/>
  <c r="K30" i="2"/>
  <c r="K22" i="2"/>
  <c r="J30" i="2"/>
  <c r="J22" i="2"/>
  <c r="F3" i="2"/>
  <c r="O30" i="2"/>
  <c r="M29" i="2"/>
  <c r="Q24" i="2"/>
  <c r="R31" i="2"/>
  <c r="O24" i="2"/>
  <c r="N28" i="2"/>
  <c r="K24" i="2"/>
  <c r="J24" i="2"/>
  <c r="F8" i="2"/>
  <c r="H10" i="2" s="1"/>
  <c r="M31" i="2"/>
  <c r="M27" i="2"/>
  <c r="M23" i="2"/>
  <c r="R29" i="2"/>
  <c r="R25" i="2"/>
  <c r="R21" i="2"/>
  <c r="S31" i="2"/>
  <c r="S27" i="2"/>
  <c r="S23" i="2"/>
  <c r="C2" i="2"/>
  <c r="H3" i="2"/>
  <c r="J8" i="2" s="1"/>
  <c r="K8" i="2" s="1"/>
  <c r="N31" i="2"/>
  <c r="M28" i="2"/>
  <c r="M24" i="2"/>
  <c r="Q29" i="2"/>
  <c r="Q25" i="2"/>
  <c r="Q21" i="2"/>
  <c r="R30" i="2"/>
  <c r="R26" i="2"/>
  <c r="R22" i="2"/>
  <c r="O31" i="2"/>
  <c r="O27" i="2"/>
  <c r="O23" i="2"/>
  <c r="S28" i="2"/>
  <c r="S24" i="2"/>
  <c r="C14" i="2"/>
  <c r="C10" i="2"/>
  <c r="N29" i="2"/>
  <c r="N25" i="2"/>
  <c r="N21" i="2"/>
  <c r="K27" i="2"/>
  <c r="K23" i="2"/>
  <c r="J29" i="2"/>
  <c r="J25" i="2"/>
  <c r="J21" i="2"/>
  <c r="M30" i="2"/>
  <c r="M26" i="2"/>
  <c r="M22" i="2"/>
  <c r="Q27" i="2"/>
  <c r="Q23" i="2"/>
  <c r="O29" i="2"/>
  <c r="O25" i="2"/>
  <c r="O21" i="2"/>
  <c r="N27" i="2"/>
  <c r="N23" i="2"/>
  <c r="H8" i="2"/>
  <c r="F10" i="2" s="1"/>
  <c r="M10" i="2" s="1"/>
  <c r="N10" i="2" s="1"/>
  <c r="O10" i="2" s="1"/>
  <c r="J12" i="2" l="1"/>
  <c r="K12" i="2" s="1"/>
  <c r="J5" i="2"/>
  <c r="K5" i="2" s="1"/>
  <c r="J10" i="2"/>
  <c r="K10" i="2" s="1"/>
  <c r="J13" i="2"/>
  <c r="K13" i="2" s="1"/>
  <c r="F15" i="2"/>
  <c r="H17" i="2" s="1"/>
  <c r="H15" i="2"/>
  <c r="F17" i="2" s="1"/>
  <c r="J6" i="2"/>
  <c r="K6" i="2" s="1"/>
  <c r="M14" i="2"/>
  <c r="N14" i="2" s="1"/>
  <c r="O14" i="2" s="1"/>
  <c r="M12" i="2"/>
  <c r="N12" i="2" s="1"/>
  <c r="O12" i="2" s="1"/>
  <c r="J15" i="2"/>
  <c r="K15" i="2" s="1"/>
  <c r="J7" i="2"/>
  <c r="K7" i="2" s="1"/>
  <c r="J16" i="2"/>
  <c r="K16" i="2" s="1"/>
  <c r="J2" i="2"/>
  <c r="K2" i="2" s="1"/>
  <c r="J9" i="2"/>
  <c r="K9" i="2" s="1"/>
  <c r="J17" i="2"/>
  <c r="K17" i="2" s="1"/>
  <c r="J4" i="2"/>
  <c r="K4" i="2" s="1"/>
  <c r="M17" i="2"/>
  <c r="N17" i="2" s="1"/>
  <c r="O17" i="2" s="1"/>
  <c r="M2" i="2"/>
  <c r="N2" i="2" s="1"/>
  <c r="O2" i="2" s="1"/>
  <c r="M6" i="2"/>
  <c r="N6" i="2" s="1"/>
  <c r="O6" i="2" s="1"/>
  <c r="M4" i="2"/>
  <c r="N4" i="2" s="1"/>
  <c r="O4" i="2" s="1"/>
  <c r="M5" i="2"/>
  <c r="N5" i="2" s="1"/>
  <c r="O5" i="2" s="1"/>
  <c r="M9" i="2"/>
  <c r="N9" i="2" s="1"/>
  <c r="O9" i="2" s="1"/>
  <c r="M13" i="2"/>
  <c r="N13" i="2" s="1"/>
  <c r="O13" i="2" s="1"/>
  <c r="M3" i="2"/>
  <c r="N3" i="2" s="1"/>
  <c r="O3" i="2" s="1"/>
  <c r="M7" i="2"/>
  <c r="N7" i="2" s="1"/>
  <c r="O7" i="2" s="1"/>
  <c r="M11" i="2"/>
  <c r="N11" i="2" s="1"/>
  <c r="O11" i="2" s="1"/>
  <c r="M15" i="2"/>
  <c r="N15" i="2" s="1"/>
  <c r="O15" i="2" s="1"/>
  <c r="J14" i="2"/>
  <c r="K14" i="2" s="1"/>
  <c r="M8" i="2"/>
  <c r="N8" i="2" s="1"/>
  <c r="O8" i="2" s="1"/>
  <c r="M16" i="2"/>
  <c r="N16" i="2" s="1"/>
  <c r="O16" i="2" s="1"/>
  <c r="J11" i="2"/>
  <c r="K11" i="2" s="1"/>
  <c r="J3" i="2"/>
  <c r="K3" i="2" s="1"/>
  <c r="K32" i="2" l="1"/>
  <c r="R11" i="1" s="1"/>
  <c r="Q4" i="2"/>
  <c r="R4" i="2" s="1"/>
  <c r="S4" i="2" s="1"/>
  <c r="Q5" i="2"/>
  <c r="R5" i="2" s="1"/>
  <c r="S5" i="2" s="1"/>
  <c r="Q9" i="2"/>
  <c r="R9" i="2" s="1"/>
  <c r="S9" i="2" s="1"/>
  <c r="Q2" i="2"/>
  <c r="R2" i="2" s="1"/>
  <c r="S2" i="2" s="1"/>
  <c r="Q6" i="2"/>
  <c r="R6" i="2" s="1"/>
  <c r="S6" i="2" s="1"/>
  <c r="Q3" i="2"/>
  <c r="R3" i="2" s="1"/>
  <c r="S3" i="2" s="1"/>
  <c r="Q7" i="2"/>
  <c r="R7" i="2" s="1"/>
  <c r="S7" i="2" s="1"/>
  <c r="Q11" i="2"/>
  <c r="R11" i="2" s="1"/>
  <c r="S11" i="2" s="1"/>
  <c r="Q15" i="2"/>
  <c r="R15" i="2" s="1"/>
  <c r="S15" i="2" s="1"/>
  <c r="Q13" i="2"/>
  <c r="R13" i="2" s="1"/>
  <c r="S13" i="2" s="1"/>
  <c r="Q17" i="2"/>
  <c r="R17" i="2" s="1"/>
  <c r="S17" i="2" s="1"/>
  <c r="Q14" i="2"/>
  <c r="R14" i="2" s="1"/>
  <c r="S14" i="2" s="1"/>
  <c r="Q12" i="2"/>
  <c r="R12" i="2" s="1"/>
  <c r="S12" i="2" s="1"/>
  <c r="Q16" i="2"/>
  <c r="R16" i="2" s="1"/>
  <c r="S16" i="2" s="1"/>
  <c r="Q10" i="2"/>
  <c r="R10" i="2" s="1"/>
  <c r="S10" i="2" s="1"/>
  <c r="Q8" i="2"/>
  <c r="R8" i="2" s="1"/>
  <c r="S8" i="2" s="1"/>
  <c r="O32" i="2"/>
  <c r="R39" i="1" s="1"/>
  <c r="S32" i="2" l="1"/>
  <c r="R68" i="1" s="1"/>
</calcChain>
</file>

<file path=xl/sharedStrings.xml><?xml version="1.0" encoding="utf-8"?>
<sst xmlns="http://schemas.openxmlformats.org/spreadsheetml/2006/main" count="62" uniqueCount="37">
  <si>
    <t>x</t>
  </si>
  <si>
    <t>y</t>
  </si>
  <si>
    <t>log(x)</t>
  </si>
  <si>
    <t>log(y)</t>
  </si>
  <si>
    <t>Correlation coefficient</t>
  </si>
  <si>
    <r>
      <t>r</t>
    </r>
    <r>
      <rPr>
        <b/>
        <sz val="10"/>
        <color indexed="12"/>
        <rFont val="Arial"/>
        <family val="2"/>
      </rPr>
      <t xml:space="preserve"> =</t>
    </r>
  </si>
  <si>
    <t>r =</t>
  </si>
  <si>
    <t>Linear</t>
  </si>
  <si>
    <t>a=</t>
  </si>
  <si>
    <t>b=</t>
  </si>
  <si>
    <t>y-y</t>
  </si>
  <si>
    <t>(y-y)^2</t>
  </si>
  <si>
    <t>Sum =</t>
  </si>
  <si>
    <t>Expo</t>
  </si>
  <si>
    <t>A=</t>
  </si>
  <si>
    <t>B=</t>
  </si>
  <si>
    <t>In y = a*b^x</t>
  </si>
  <si>
    <t>y calc</t>
  </si>
  <si>
    <t>Power</t>
  </si>
  <si>
    <t>a =</t>
  </si>
  <si>
    <t>b =</t>
  </si>
  <si>
    <t>(y - y)^2</t>
  </si>
  <si>
    <t>y - y</t>
  </si>
  <si>
    <t>Sum of the Squares</t>
  </si>
  <si>
    <t>=</t>
  </si>
  <si>
    <t>In y = a * x^b</t>
  </si>
  <si>
    <t>Created by:  Sheldon P. Gordon</t>
  </si>
  <si>
    <t xml:space="preserve">                     Farmingdale StateCollege</t>
  </si>
  <si>
    <t xml:space="preserve">Development of this module was supported by the </t>
  </si>
  <si>
    <t xml:space="preserve">NSF's Division of Undergraduate Education  </t>
  </si>
  <si>
    <t>under grants DUE-0310123 and DUE-0442160.</t>
  </si>
  <si>
    <t xml:space="preserve">        Fitting Functions to Data</t>
  </si>
  <si>
    <t>of fitting linear, exponential and power functions</t>
  </si>
  <si>
    <t>to a set of data</t>
  </si>
  <si>
    <t xml:space="preserve"> This DIGMath module demonstrates the process</t>
  </si>
  <si>
    <r>
      <t xml:space="preserve">How many data points, </t>
    </r>
    <r>
      <rPr>
        <b/>
        <i/>
        <sz val="12"/>
        <color indexed="12"/>
        <rFont val="Arial"/>
        <family val="2"/>
      </rPr>
      <t>n</t>
    </r>
    <r>
      <rPr>
        <b/>
        <sz val="12"/>
        <color indexed="12"/>
        <rFont val="Arial"/>
        <family val="2"/>
      </rPr>
      <t>, between 2 and 50?</t>
    </r>
  </si>
  <si>
    <r>
      <t xml:space="preserve">   n</t>
    </r>
    <r>
      <rPr>
        <b/>
        <sz val="12"/>
        <color indexed="12"/>
        <rFont val="Arial"/>
        <family val="2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</si>
</sst>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2"/>
      <color indexed="10"/>
      <name val="Times New Roman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1"/>
      <color indexed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3" xfId="0" applyFill="1" applyBorder="1"/>
    <xf numFmtId="0" fontId="0" fillId="0" borderId="1" xfId="0" applyBorder="1"/>
    <xf numFmtId="0" fontId="0" fillId="0" borderId="1" xfId="0" applyFill="1" applyBorder="1"/>
    <xf numFmtId="4" fontId="2" fillId="0" borderId="0" xfId="0" applyNumberFormat="1" applyFont="1"/>
    <xf numFmtId="0" fontId="2" fillId="0" borderId="1" xfId="0" applyFont="1" applyFill="1" applyBorder="1"/>
    <xf numFmtId="0" fontId="2" fillId="0" borderId="1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7" fillId="0" borderId="0" xfId="0" applyFont="1"/>
    <xf numFmtId="0" fontId="8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9" fillId="0" borderId="0" xfId="0" applyFont="1"/>
    <xf numFmtId="0" fontId="10" fillId="2" borderId="0" xfId="0" applyFont="1" applyFill="1"/>
    <xf numFmtId="0" fontId="0" fillId="2" borderId="0" xfId="0" applyFill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Linear Fit to Original Data</a:t>
            </a:r>
          </a:p>
        </c:rich>
      </c:tx>
      <c:layout>
        <c:manualLayout>
          <c:xMode val="edge"/>
          <c:yMode val="edge"/>
          <c:x val="0.28759931511702663"/>
          <c:y val="1.9736873806399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64923968456218"/>
          <c:y val="6.5789579354664618E-2"/>
          <c:w val="0.83641268708346272"/>
          <c:h val="0.8815803633525058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forward val="1"/>
            <c:backward val="1"/>
            <c:dispRSqr val="0"/>
            <c:dispEq val="0"/>
          </c:trendline>
          <c:xVal>
            <c:numRef>
              <c:f>Sheet1!$G$2:$G$25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Sheet1!$H$2:$H$25</c:f>
              <c:numCache>
                <c:formatCode>General</c:formatCode>
                <c:ptCount val="24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14</c:v>
                </c:pt>
                <c:pt idx="4">
                  <c:v>21</c:v>
                </c:pt>
                <c:pt idx="5">
                  <c:v>29</c:v>
                </c:pt>
                <c:pt idx="6">
                  <c:v>39</c:v>
                </c:pt>
                <c:pt idx="7">
                  <c:v>52</c:v>
                </c:pt>
                <c:pt idx="8">
                  <c:v>67</c:v>
                </c:pt>
                <c:pt idx="9">
                  <c:v>88</c:v>
                </c:pt>
                <c:pt idx="10">
                  <c:v>107</c:v>
                </c:pt>
                <c:pt idx="11">
                  <c:v>133</c:v>
                </c:pt>
                <c:pt idx="12">
                  <c:v>177</c:v>
                </c:pt>
                <c:pt idx="13">
                  <c:v>218</c:v>
                </c:pt>
                <c:pt idx="14">
                  <c:v>245</c:v>
                </c:pt>
                <c:pt idx="15">
                  <c:v>266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03360"/>
        <c:axId val="45146880"/>
      </c:scatterChart>
      <c:valAx>
        <c:axId val="4510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1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94459224598069291"/>
              <c:y val="0.621711524901580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46880"/>
        <c:crosses val="autoZero"/>
        <c:crossBetween val="midCat"/>
      </c:valAx>
      <c:valAx>
        <c:axId val="451468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25" b="1" i="1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0.1292877655113239"/>
              <c:y val="2.302635277413261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03360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Linear Fit to Log y vs x</a:t>
            </a:r>
          </a:p>
        </c:rich>
      </c:tx>
      <c:layout>
        <c:manualLayout>
          <c:xMode val="edge"/>
          <c:yMode val="edge"/>
          <c:x val="0.30526315789473685"/>
          <c:y val="2.22223025980273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78947368421053"/>
          <c:y val="0.10370407879079424"/>
          <c:w val="0.84736842105263155"/>
          <c:h val="0.7518545712332582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log(y)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Sheet1!$G$2:$G$25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Sheet1!$J$2:$J$25</c:f>
              <c:numCache>
                <c:formatCode>General</c:formatCode>
                <c:ptCount val="24"/>
                <c:pt idx="0">
                  <c:v>0.3010299956639812</c:v>
                </c:pt>
                <c:pt idx="1">
                  <c:v>0.69897000433601886</c:v>
                </c:pt>
                <c:pt idx="2">
                  <c:v>0.90308998699194354</c:v>
                </c:pt>
                <c:pt idx="3">
                  <c:v>1.146128035678238</c:v>
                </c:pt>
                <c:pt idx="4">
                  <c:v>1.3222192947339193</c:v>
                </c:pt>
                <c:pt idx="5">
                  <c:v>1.4623979978989561</c:v>
                </c:pt>
                <c:pt idx="6">
                  <c:v>1.5910646070264991</c:v>
                </c:pt>
                <c:pt idx="7">
                  <c:v>1.7160033436347992</c:v>
                </c:pt>
                <c:pt idx="8">
                  <c:v>1.8260748027008264</c:v>
                </c:pt>
                <c:pt idx="9">
                  <c:v>1.9444826721501687</c:v>
                </c:pt>
                <c:pt idx="10">
                  <c:v>2.0293837776852097</c:v>
                </c:pt>
                <c:pt idx="11">
                  <c:v>2.1238516409670858</c:v>
                </c:pt>
                <c:pt idx="12">
                  <c:v>2.2479732663618068</c:v>
                </c:pt>
                <c:pt idx="13">
                  <c:v>2.3384564936046046</c:v>
                </c:pt>
                <c:pt idx="14">
                  <c:v>2.3891660843645326</c:v>
                </c:pt>
                <c:pt idx="15">
                  <c:v>2.424881636631067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928128"/>
        <c:axId val="110281856"/>
      </c:scatterChart>
      <c:valAx>
        <c:axId val="10092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1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95263157894736838"/>
              <c:y val="0.737039702834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281856"/>
        <c:crosses val="autoZero"/>
        <c:crossBetween val="midCat"/>
      </c:valAx>
      <c:valAx>
        <c:axId val="1102818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25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25" b="1" i="0" u="none" strike="noStrike" baseline="0">
                    <a:solidFill>
                      <a:srgbClr val="FF0000"/>
                    </a:solidFill>
                    <a:latin typeface="Arial"/>
                    <a:cs typeface="Arial"/>
                  </a:rPr>
                  <a:t>log </a:t>
                </a:r>
                <a:r>
                  <a:rPr lang="en-US" sz="1125" b="1" i="1" u="none" strike="noStrike" baseline="0">
                    <a:solidFill>
                      <a:srgbClr val="FF0000"/>
                    </a:solidFill>
                    <a:latin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edge"/>
              <c:yMode val="edge"/>
              <c:x val="0.12105263157894737"/>
              <c:y val="2.592601969769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28128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Exponential Fit to Original Data</a:t>
            </a:r>
          </a:p>
        </c:rich>
      </c:tx>
      <c:layout>
        <c:manualLayout>
          <c:xMode val="edge"/>
          <c:yMode val="edge"/>
          <c:x val="0.22834704198204248"/>
          <c:y val="3.57144241165369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6118166928537"/>
          <c:y val="0.10714327234961073"/>
          <c:w val="0.85039588048484782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exp"/>
            <c:dispRSqr val="0"/>
            <c:dispEq val="0"/>
          </c:trendline>
          <c:xVal>
            <c:numRef>
              <c:f>Sheet1!$G$2:$G$25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Sheet1!$H$2:$H$25</c:f>
              <c:numCache>
                <c:formatCode>General</c:formatCode>
                <c:ptCount val="24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14</c:v>
                </c:pt>
                <c:pt idx="4">
                  <c:v>21</c:v>
                </c:pt>
                <c:pt idx="5">
                  <c:v>29</c:v>
                </c:pt>
                <c:pt idx="6">
                  <c:v>39</c:v>
                </c:pt>
                <c:pt idx="7">
                  <c:v>52</c:v>
                </c:pt>
                <c:pt idx="8">
                  <c:v>67</c:v>
                </c:pt>
                <c:pt idx="9">
                  <c:v>88</c:v>
                </c:pt>
                <c:pt idx="10">
                  <c:v>107</c:v>
                </c:pt>
                <c:pt idx="11">
                  <c:v>133</c:v>
                </c:pt>
                <c:pt idx="12">
                  <c:v>177</c:v>
                </c:pt>
                <c:pt idx="13">
                  <c:v>218</c:v>
                </c:pt>
                <c:pt idx="14">
                  <c:v>245</c:v>
                </c:pt>
                <c:pt idx="15">
                  <c:v>266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069888"/>
        <c:axId val="45096960"/>
      </c:scatterChart>
      <c:valAx>
        <c:axId val="138069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1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95275834758024625"/>
              <c:y val="0.742066367754711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96960"/>
        <c:crosses val="autoZero"/>
        <c:crossBetween val="midCat"/>
      </c:valAx>
      <c:valAx>
        <c:axId val="450969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50" b="1" i="1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0.10498714573887011"/>
              <c:y val="1.98413467314093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0698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Linear Fit to Log y  vs Log x</a:t>
            </a:r>
          </a:p>
        </c:rich>
      </c:tx>
      <c:layout>
        <c:manualLayout>
          <c:xMode val="edge"/>
          <c:yMode val="edge"/>
          <c:x val="0.28010507007867474"/>
          <c:y val="4.74309215795639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09437133708706"/>
          <c:y val="0.11462472715061287"/>
          <c:w val="0.86125764538209337"/>
          <c:h val="0.7312267076849441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Sheet1!$I$1:$J$1</c:f>
              <c:strCache>
                <c:ptCount val="1"/>
                <c:pt idx="0">
                  <c:v>log(x) log(y)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strRef>
              <c:f>Sheet1!$I$2:$I$25</c:f>
              <c:strCache>
                <c:ptCount val="16"/>
                <c:pt idx="0">
                  <c:v>0</c:v>
                </c:pt>
                <c:pt idx="1">
                  <c:v>0.301029996</c:v>
                </c:pt>
                <c:pt idx="2">
                  <c:v>0.477121255</c:v>
                </c:pt>
                <c:pt idx="3">
                  <c:v>0.602059991</c:v>
                </c:pt>
                <c:pt idx="4">
                  <c:v>0.698970004</c:v>
                </c:pt>
                <c:pt idx="5">
                  <c:v>0.77815125</c:v>
                </c:pt>
                <c:pt idx="6">
                  <c:v>0.84509804</c:v>
                </c:pt>
                <c:pt idx="7">
                  <c:v>0.903089987</c:v>
                </c:pt>
                <c:pt idx="8">
                  <c:v>0.954242509</c:v>
                </c:pt>
                <c:pt idx="9">
                  <c:v>1</c:v>
                </c:pt>
                <c:pt idx="10">
                  <c:v>1.041392685</c:v>
                </c:pt>
                <c:pt idx="11">
                  <c:v>1.079181246</c:v>
                </c:pt>
                <c:pt idx="12">
                  <c:v>1.113943352</c:v>
                </c:pt>
                <c:pt idx="13">
                  <c:v>1.146128036</c:v>
                </c:pt>
                <c:pt idx="14">
                  <c:v>1.176091259</c:v>
                </c:pt>
                <c:pt idx="15">
                  <c:v>1.204119983</c:v>
                </c:pt>
              </c:strCache>
            </c:strRef>
          </c:xVal>
          <c:yVal>
            <c:numRef>
              <c:f>Sheet1!$J$2:$J$25</c:f>
              <c:numCache>
                <c:formatCode>General</c:formatCode>
                <c:ptCount val="24"/>
                <c:pt idx="0">
                  <c:v>0.3010299956639812</c:v>
                </c:pt>
                <c:pt idx="1">
                  <c:v>0.69897000433601886</c:v>
                </c:pt>
                <c:pt idx="2">
                  <c:v>0.90308998699194354</c:v>
                </c:pt>
                <c:pt idx="3">
                  <c:v>1.146128035678238</c:v>
                </c:pt>
                <c:pt idx="4">
                  <c:v>1.3222192947339193</c:v>
                </c:pt>
                <c:pt idx="5">
                  <c:v>1.4623979978989561</c:v>
                </c:pt>
                <c:pt idx="6">
                  <c:v>1.5910646070264991</c:v>
                </c:pt>
                <c:pt idx="7">
                  <c:v>1.7160033436347992</c:v>
                </c:pt>
                <c:pt idx="8">
                  <c:v>1.8260748027008264</c:v>
                </c:pt>
                <c:pt idx="9">
                  <c:v>1.9444826721501687</c:v>
                </c:pt>
                <c:pt idx="10">
                  <c:v>2.0293837776852097</c:v>
                </c:pt>
                <c:pt idx="11">
                  <c:v>2.1238516409670858</c:v>
                </c:pt>
                <c:pt idx="12">
                  <c:v>2.2479732663618068</c:v>
                </c:pt>
                <c:pt idx="13">
                  <c:v>2.3384564936046046</c:v>
                </c:pt>
                <c:pt idx="14">
                  <c:v>2.3891660843645326</c:v>
                </c:pt>
                <c:pt idx="15">
                  <c:v>2.424881636631067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13344"/>
        <c:axId val="45115264"/>
      </c:scatterChart>
      <c:valAx>
        <c:axId val="4511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 x</a:t>
                </a:r>
              </a:p>
            </c:rich>
          </c:tx>
          <c:layout>
            <c:manualLayout>
              <c:xMode val="edge"/>
              <c:yMode val="edge"/>
              <c:x val="0.8900534937079384"/>
              <c:y val="0.73913186128153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15264"/>
        <c:crosses val="autoZero"/>
        <c:crossBetween val="midCat"/>
      </c:valAx>
      <c:valAx>
        <c:axId val="451152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 y</a:t>
                </a:r>
              </a:p>
            </c:rich>
          </c:tx>
          <c:layout>
            <c:manualLayout>
              <c:xMode val="edge"/>
              <c:yMode val="edge"/>
              <c:x val="8.6387544977535202E-2"/>
              <c:y val="1.976288399148497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133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Power Fit to Original Data</a:t>
            </a:r>
          </a:p>
        </c:rich>
      </c:tx>
      <c:layout>
        <c:manualLayout>
          <c:xMode val="edge"/>
          <c:yMode val="edge"/>
          <c:x val="0.24345580857305374"/>
          <c:y val="2.3715460789781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56558891012163"/>
          <c:y val="9.8814419957424876E-2"/>
          <c:w val="0.85078642780905878"/>
          <c:h val="0.7470370148781321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power"/>
            <c:forward val="0.5"/>
            <c:backward val="0.5"/>
            <c:dispRSqr val="0"/>
            <c:dispEq val="0"/>
          </c:trendline>
          <c:xVal>
            <c:numRef>
              <c:f>Sheet1!$G$2:$G$25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Sheet1!$H$2:$H$25</c:f>
              <c:numCache>
                <c:formatCode>General</c:formatCode>
                <c:ptCount val="24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14</c:v>
                </c:pt>
                <c:pt idx="4">
                  <c:v>21</c:v>
                </c:pt>
                <c:pt idx="5">
                  <c:v>29</c:v>
                </c:pt>
                <c:pt idx="6">
                  <c:v>39</c:v>
                </c:pt>
                <c:pt idx="7">
                  <c:v>52</c:v>
                </c:pt>
                <c:pt idx="8">
                  <c:v>67</c:v>
                </c:pt>
                <c:pt idx="9">
                  <c:v>88</c:v>
                </c:pt>
                <c:pt idx="10">
                  <c:v>107</c:v>
                </c:pt>
                <c:pt idx="11">
                  <c:v>133</c:v>
                </c:pt>
                <c:pt idx="12">
                  <c:v>177</c:v>
                </c:pt>
                <c:pt idx="13">
                  <c:v>218</c:v>
                </c:pt>
                <c:pt idx="14">
                  <c:v>245</c:v>
                </c:pt>
                <c:pt idx="15">
                  <c:v>266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4608"/>
        <c:axId val="45139072"/>
      </c:scatterChart>
      <c:valAx>
        <c:axId val="4512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1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x</a:t>
                </a:r>
              </a:p>
            </c:rich>
          </c:tx>
          <c:layout>
            <c:manualLayout>
              <c:xMode val="edge"/>
              <c:yMode val="edge"/>
              <c:x val="0.95288079914614587"/>
              <c:y val="0.711463823693459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39072"/>
        <c:crosses val="autoZero"/>
        <c:crossBetween val="midCat"/>
      </c:valAx>
      <c:valAx>
        <c:axId val="451390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50" b="1" i="1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y</a:t>
                </a:r>
              </a:p>
            </c:rich>
          </c:tx>
          <c:layout>
            <c:manualLayout>
              <c:xMode val="edge"/>
              <c:yMode val="edge"/>
              <c:x val="9.9476566943828407E-2"/>
              <c:y val="1.976288399148497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246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All Three Fits to Original Data</a:t>
            </a:r>
          </a:p>
        </c:rich>
      </c:tx>
      <c:layout>
        <c:manualLayout>
          <c:xMode val="edge"/>
          <c:yMode val="edge"/>
          <c:x val="0.26869158878504673"/>
          <c:y val="2.27272727272727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130841121495324E-2"/>
          <c:y val="8.4415584415584416E-2"/>
          <c:w val="0.86915887850467288"/>
          <c:h val="0.8051948051948052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forward val="1"/>
            <c:backward val="1"/>
            <c:dispRSqr val="0"/>
            <c:dispEq val="0"/>
          </c:trendline>
          <c:trendline>
            <c:spPr>
              <a:ln w="25400">
                <a:solidFill>
                  <a:srgbClr val="00FF00"/>
                </a:solidFill>
                <a:prstDash val="solid"/>
              </a:ln>
            </c:spPr>
            <c:trendlineType val="exp"/>
            <c:forward val="1"/>
            <c:backward val="1"/>
            <c:dispRSqr val="0"/>
            <c:dispEq val="0"/>
          </c:trendline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power"/>
            <c:forward val="1"/>
            <c:backward val="1"/>
            <c:dispRSqr val="0"/>
            <c:dispEq val="0"/>
          </c:trendline>
          <c:xVal>
            <c:numRef>
              <c:f>Sheet1!$G$2:$G$25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Sheet1!$H$2:$H$25</c:f>
              <c:numCache>
                <c:formatCode>General</c:formatCode>
                <c:ptCount val="24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14</c:v>
                </c:pt>
                <c:pt idx="4">
                  <c:v>21</c:v>
                </c:pt>
                <c:pt idx="5">
                  <c:v>29</c:v>
                </c:pt>
                <c:pt idx="6">
                  <c:v>39</c:v>
                </c:pt>
                <c:pt idx="7">
                  <c:v>52</c:v>
                </c:pt>
                <c:pt idx="8">
                  <c:v>67</c:v>
                </c:pt>
                <c:pt idx="9">
                  <c:v>88</c:v>
                </c:pt>
                <c:pt idx="10">
                  <c:v>107</c:v>
                </c:pt>
                <c:pt idx="11">
                  <c:v>133</c:v>
                </c:pt>
                <c:pt idx="12">
                  <c:v>177</c:v>
                </c:pt>
                <c:pt idx="13">
                  <c:v>218</c:v>
                </c:pt>
                <c:pt idx="14">
                  <c:v>245</c:v>
                </c:pt>
                <c:pt idx="15">
                  <c:v>266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42912"/>
        <c:axId val="66921984"/>
      </c:scatterChart>
      <c:valAx>
        <c:axId val="4674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1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94859813084112155"/>
              <c:y val="0.688311688311688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21984"/>
        <c:crosses val="autoZero"/>
        <c:crossBetween val="midCat"/>
      </c:valAx>
      <c:valAx>
        <c:axId val="669219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1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0.11448598130841121"/>
              <c:y val="1.623376623376623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742912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8.6448598130841117E-2"/>
          <c:y val="0.90909090909090906"/>
          <c:w val="0.80140186915887845"/>
          <c:h val="7.14285714285714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0</xdr:row>
      <xdr:rowOff>38100</xdr:rowOff>
    </xdr:from>
    <xdr:to>
      <xdr:col>15</xdr:col>
      <xdr:colOff>571500</xdr:colOff>
      <xdr:row>14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38100</xdr:rowOff>
    </xdr:from>
    <xdr:to>
      <xdr:col>15</xdr:col>
      <xdr:colOff>571500</xdr:colOff>
      <xdr:row>30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9525</xdr:colOff>
      <xdr:row>30</xdr:row>
      <xdr:rowOff>57150</xdr:rowOff>
    </xdr:from>
    <xdr:to>
      <xdr:col>15</xdr:col>
      <xdr:colOff>590550</xdr:colOff>
      <xdr:row>45</xdr:row>
      <xdr:rowOff>28575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45</xdr:row>
      <xdr:rowOff>85725</xdr:rowOff>
    </xdr:from>
    <xdr:to>
      <xdr:col>15</xdr:col>
      <xdr:colOff>590550</xdr:colOff>
      <xdr:row>60</xdr:row>
      <xdr:rowOff>66675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9525</xdr:colOff>
      <xdr:row>60</xdr:row>
      <xdr:rowOff>114300</xdr:rowOff>
    </xdr:from>
    <xdr:to>
      <xdr:col>15</xdr:col>
      <xdr:colOff>600075</xdr:colOff>
      <xdr:row>75</xdr:row>
      <xdr:rowOff>95250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381000</xdr:colOff>
      <xdr:row>0</xdr:row>
      <xdr:rowOff>161925</xdr:rowOff>
    </xdr:from>
    <xdr:to>
      <xdr:col>25</xdr:col>
      <xdr:colOff>190500</xdr:colOff>
      <xdr:row>15</xdr:row>
      <xdr:rowOff>123825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8"/>
  <sheetViews>
    <sheetView tabSelected="1" workbookViewId="0">
      <selection activeCell="B9" sqref="B9"/>
    </sheetView>
  </sheetViews>
  <sheetFormatPr defaultRowHeight="12.75" x14ac:dyDescent="0.2"/>
  <cols>
    <col min="18" max="18" width="10.42578125" customWidth="1"/>
  </cols>
  <sheetData>
    <row r="1" spans="1:19" ht="20.25" x14ac:dyDescent="0.3">
      <c r="A1" s="28" t="s">
        <v>31</v>
      </c>
      <c r="G1" s="3" t="s">
        <v>0</v>
      </c>
      <c r="H1" s="4" t="s">
        <v>1</v>
      </c>
      <c r="I1" s="3" t="s">
        <v>2</v>
      </c>
      <c r="J1" s="4" t="s">
        <v>3</v>
      </c>
      <c r="K1" s="1"/>
      <c r="L1" s="1"/>
      <c r="M1" s="1"/>
      <c r="N1" s="1"/>
      <c r="O1" s="1"/>
      <c r="P1" s="1"/>
      <c r="Q1" s="1"/>
      <c r="R1" s="1"/>
      <c r="S1" s="1"/>
    </row>
    <row r="2" spans="1:19" ht="15" x14ac:dyDescent="0.25">
      <c r="G2" s="23">
        <v>1</v>
      </c>
      <c r="H2" s="24">
        <v>2</v>
      </c>
      <c r="I2" s="17">
        <f t="shared" ref="I2:J6" si="0">LOG(G2)</f>
        <v>0</v>
      </c>
      <c r="J2" s="8">
        <f t="shared" si="0"/>
        <v>0.3010299956639812</v>
      </c>
      <c r="K2" s="2"/>
      <c r="L2" s="2"/>
      <c r="M2" s="2"/>
      <c r="N2" s="2"/>
      <c r="O2" s="2"/>
      <c r="P2" s="2"/>
    </row>
    <row r="3" spans="1:19" ht="15.75" x14ac:dyDescent="0.25">
      <c r="A3" s="29" t="s">
        <v>34</v>
      </c>
      <c r="B3" s="29"/>
      <c r="C3" s="29"/>
      <c r="D3" s="30"/>
      <c r="E3" s="30"/>
      <c r="F3" s="30"/>
      <c r="G3" s="23">
        <v>2</v>
      </c>
      <c r="H3" s="24">
        <v>5</v>
      </c>
      <c r="I3" s="17">
        <f t="shared" si="0"/>
        <v>0.3010299956639812</v>
      </c>
      <c r="J3" s="8">
        <f t="shared" si="0"/>
        <v>0.69897000433601886</v>
      </c>
      <c r="K3" s="2"/>
      <c r="L3" s="2"/>
      <c r="M3" s="2"/>
      <c r="N3" s="2"/>
      <c r="O3" s="2"/>
      <c r="P3" s="2"/>
    </row>
    <row r="4" spans="1:19" ht="15.75" x14ac:dyDescent="0.25">
      <c r="A4" s="29" t="s">
        <v>32</v>
      </c>
      <c r="B4" s="29"/>
      <c r="C4" s="29"/>
      <c r="D4" s="30"/>
      <c r="E4" s="30"/>
      <c r="F4" s="30"/>
      <c r="G4" s="23">
        <v>3</v>
      </c>
      <c r="H4" s="24">
        <v>8</v>
      </c>
      <c r="I4" s="17">
        <f t="shared" si="0"/>
        <v>0.47712125471966244</v>
      </c>
      <c r="J4" s="8">
        <f t="shared" si="0"/>
        <v>0.90308998699194354</v>
      </c>
      <c r="K4" s="2"/>
      <c r="L4" s="2"/>
      <c r="M4" s="2"/>
      <c r="N4" s="2"/>
      <c r="O4" s="2"/>
      <c r="P4" s="2"/>
    </row>
    <row r="5" spans="1:19" ht="15.75" x14ac:dyDescent="0.25">
      <c r="A5" s="30"/>
      <c r="B5" s="30"/>
      <c r="C5" s="29" t="s">
        <v>33</v>
      </c>
      <c r="D5" s="30"/>
      <c r="E5" s="30"/>
      <c r="F5" s="30"/>
      <c r="G5" s="23">
        <v>4</v>
      </c>
      <c r="H5" s="24">
        <v>14</v>
      </c>
      <c r="I5" s="17">
        <f t="shared" si="0"/>
        <v>0.6020599913279624</v>
      </c>
      <c r="J5" s="8">
        <f t="shared" si="0"/>
        <v>1.146128035678238</v>
      </c>
      <c r="K5" s="2"/>
      <c r="L5" s="2"/>
      <c r="M5" s="2"/>
      <c r="N5" s="2"/>
      <c r="O5" s="2"/>
      <c r="P5" s="2"/>
    </row>
    <row r="6" spans="1:19" ht="15" x14ac:dyDescent="0.25">
      <c r="G6" s="23">
        <v>5</v>
      </c>
      <c r="H6" s="24">
        <v>21</v>
      </c>
      <c r="I6" s="17">
        <f t="shared" si="0"/>
        <v>0.69897000433601886</v>
      </c>
      <c r="J6" s="8">
        <f t="shared" si="0"/>
        <v>1.3222192947339193</v>
      </c>
      <c r="K6" s="2"/>
      <c r="L6" s="2"/>
      <c r="M6" s="2"/>
      <c r="N6" s="2"/>
      <c r="O6" s="2"/>
      <c r="P6" s="2"/>
      <c r="Q6" s="6" t="s">
        <v>4</v>
      </c>
      <c r="R6" s="6"/>
    </row>
    <row r="7" spans="1:19" ht="15" x14ac:dyDescent="0.25">
      <c r="G7" s="23">
        <v>6</v>
      </c>
      <c r="H7" s="24">
        <v>29</v>
      </c>
      <c r="I7" s="17">
        <f t="shared" ref="I7:I16" si="1">IF(G7="","",LOG(G7))</f>
        <v>0.77815125038364363</v>
      </c>
      <c r="J7" s="17">
        <f t="shared" ref="J7:J16" si="2">IF(H7="","",LOG(H7))</f>
        <v>1.4623979978989561</v>
      </c>
      <c r="K7" s="2"/>
      <c r="L7" s="2"/>
      <c r="M7" s="2"/>
      <c r="N7" s="2"/>
      <c r="O7" s="2"/>
      <c r="P7" s="2"/>
      <c r="Q7" s="7" t="s">
        <v>5</v>
      </c>
      <c r="R7" s="6">
        <f>CORREL(G2:G31,H2:H31)</f>
        <v>0.9482963942542264</v>
      </c>
    </row>
    <row r="8" spans="1:19" ht="15.75" x14ac:dyDescent="0.25">
      <c r="A8" s="31" t="s">
        <v>35</v>
      </c>
      <c r="B8" s="32"/>
      <c r="C8" s="32"/>
      <c r="G8" s="23">
        <v>7</v>
      </c>
      <c r="H8" s="24">
        <v>39</v>
      </c>
      <c r="I8" s="17">
        <f t="shared" si="1"/>
        <v>0.84509804001425681</v>
      </c>
      <c r="J8" s="17">
        <f t="shared" si="2"/>
        <v>1.5910646070264991</v>
      </c>
      <c r="K8" s="2"/>
      <c r="L8" s="2"/>
      <c r="M8" s="2"/>
      <c r="N8" s="2"/>
      <c r="O8" s="2"/>
      <c r="P8" s="2"/>
    </row>
    <row r="9" spans="1:19" ht="15.75" x14ac:dyDescent="0.25">
      <c r="B9" s="33" t="s">
        <v>36</v>
      </c>
      <c r="C9" s="34">
        <f>E9</f>
        <v>0</v>
      </c>
      <c r="G9" s="23">
        <v>8</v>
      </c>
      <c r="H9" s="24">
        <v>52</v>
      </c>
      <c r="I9" s="17">
        <f t="shared" si="1"/>
        <v>0.90308998699194354</v>
      </c>
      <c r="J9" s="17">
        <f t="shared" si="2"/>
        <v>1.7160033436347992</v>
      </c>
      <c r="K9" s="2"/>
      <c r="L9" s="2"/>
      <c r="M9" s="2"/>
      <c r="N9" s="2"/>
      <c r="O9" s="2"/>
      <c r="P9" s="2"/>
    </row>
    <row r="10" spans="1:19" ht="15" x14ac:dyDescent="0.25">
      <c r="G10" s="23">
        <v>9</v>
      </c>
      <c r="H10" s="24">
        <v>67</v>
      </c>
      <c r="I10" s="17">
        <f t="shared" si="1"/>
        <v>0.95424250943932487</v>
      </c>
      <c r="J10" s="17">
        <f t="shared" si="2"/>
        <v>1.8260748027008264</v>
      </c>
      <c r="K10" s="2"/>
      <c r="L10" s="2"/>
      <c r="M10" s="2"/>
      <c r="N10" s="2"/>
      <c r="O10" s="2"/>
      <c r="P10" s="2"/>
      <c r="Q10" s="14" t="s">
        <v>23</v>
      </c>
      <c r="R10" s="14"/>
    </row>
    <row r="11" spans="1:19" ht="15" x14ac:dyDescent="0.25">
      <c r="G11" s="23">
        <v>10</v>
      </c>
      <c r="H11" s="24">
        <v>88</v>
      </c>
      <c r="I11" s="17">
        <f t="shared" si="1"/>
        <v>1</v>
      </c>
      <c r="J11" s="17">
        <f t="shared" si="2"/>
        <v>1.9444826721501687</v>
      </c>
      <c r="K11" s="2"/>
      <c r="L11" s="2"/>
      <c r="M11" s="2"/>
      <c r="N11" s="2"/>
      <c r="O11" s="2"/>
      <c r="P11" s="2"/>
      <c r="Q11" s="15" t="s">
        <v>24</v>
      </c>
      <c r="R11" s="16">
        <f>Sheet2!K32</f>
        <v>12245.313235294121</v>
      </c>
    </row>
    <row r="12" spans="1:19" ht="15" x14ac:dyDescent="0.25">
      <c r="G12" s="23">
        <v>11</v>
      </c>
      <c r="H12" s="24">
        <v>107</v>
      </c>
      <c r="I12" s="17">
        <f t="shared" si="1"/>
        <v>1.0413926851582251</v>
      </c>
      <c r="J12" s="17">
        <f t="shared" si="2"/>
        <v>2.0293837776852097</v>
      </c>
      <c r="K12" s="2"/>
      <c r="L12" s="2"/>
      <c r="M12" s="2"/>
      <c r="N12" s="2"/>
      <c r="O12" s="2"/>
      <c r="P12" s="2"/>
    </row>
    <row r="13" spans="1:19" ht="15" x14ac:dyDescent="0.25">
      <c r="G13" s="23">
        <v>12</v>
      </c>
      <c r="H13" s="24">
        <v>133</v>
      </c>
      <c r="I13" s="17">
        <f t="shared" si="1"/>
        <v>1.0791812460476249</v>
      </c>
      <c r="J13" s="17">
        <f t="shared" si="2"/>
        <v>2.1238516409670858</v>
      </c>
      <c r="K13" s="2"/>
      <c r="L13" s="2"/>
      <c r="M13" s="2"/>
      <c r="N13" s="2"/>
      <c r="O13" s="2"/>
      <c r="P13" s="2"/>
    </row>
    <row r="14" spans="1:19" ht="15" x14ac:dyDescent="0.25">
      <c r="G14" s="23">
        <v>13</v>
      </c>
      <c r="H14" s="24">
        <v>177</v>
      </c>
      <c r="I14" s="17">
        <f t="shared" si="1"/>
        <v>1.1139433523068367</v>
      </c>
      <c r="J14" s="17">
        <f t="shared" si="2"/>
        <v>2.2479732663618068</v>
      </c>
      <c r="K14" s="2"/>
      <c r="L14" s="2"/>
      <c r="M14" s="2"/>
      <c r="N14" s="2"/>
      <c r="O14" s="2"/>
      <c r="P14" s="2"/>
    </row>
    <row r="15" spans="1:19" ht="15" x14ac:dyDescent="0.25">
      <c r="G15" s="23">
        <v>14</v>
      </c>
      <c r="H15" s="24">
        <v>218</v>
      </c>
      <c r="I15" s="17">
        <f t="shared" si="1"/>
        <v>1.146128035678238</v>
      </c>
      <c r="J15" s="17">
        <f t="shared" si="2"/>
        <v>2.3384564936046046</v>
      </c>
      <c r="K15" s="2"/>
      <c r="L15" s="2"/>
      <c r="M15" s="2"/>
      <c r="N15" s="2"/>
      <c r="O15" s="2"/>
      <c r="P15" s="2"/>
    </row>
    <row r="16" spans="1:19" ht="15" x14ac:dyDescent="0.25">
      <c r="G16" s="23">
        <v>15</v>
      </c>
      <c r="H16" s="24">
        <v>245</v>
      </c>
      <c r="I16" s="17">
        <f t="shared" si="1"/>
        <v>1.1760912590556813</v>
      </c>
      <c r="J16" s="17">
        <f t="shared" si="2"/>
        <v>2.3891660843645326</v>
      </c>
    </row>
    <row r="17" spans="7:18" ht="15" x14ac:dyDescent="0.25">
      <c r="G17" s="23">
        <v>16</v>
      </c>
      <c r="H17" s="25">
        <v>266</v>
      </c>
      <c r="I17" s="17">
        <f t="shared" ref="I17:J21" si="3">IF(G17="","",LOG(G17))</f>
        <v>1.2041199826559248</v>
      </c>
      <c r="J17" s="17">
        <f t="shared" si="3"/>
        <v>2.424881636631067</v>
      </c>
    </row>
    <row r="18" spans="7:18" ht="15" x14ac:dyDescent="0.25">
      <c r="G18" s="23"/>
      <c r="H18" s="25"/>
      <c r="I18" s="17" t="str">
        <f t="shared" si="3"/>
        <v/>
      </c>
      <c r="J18" s="17" t="str">
        <f t="shared" si="3"/>
        <v/>
      </c>
    </row>
    <row r="19" spans="7:18" ht="15" x14ac:dyDescent="0.25">
      <c r="G19" s="23"/>
      <c r="H19" s="25"/>
      <c r="I19" s="17" t="str">
        <f t="shared" si="3"/>
        <v/>
      </c>
      <c r="J19" s="17" t="str">
        <f t="shared" si="3"/>
        <v/>
      </c>
    </row>
    <row r="20" spans="7:18" ht="15" x14ac:dyDescent="0.25">
      <c r="G20" s="23"/>
      <c r="H20" s="25"/>
      <c r="I20" s="17" t="str">
        <f t="shared" si="3"/>
        <v/>
      </c>
      <c r="J20" s="17" t="str">
        <f t="shared" si="3"/>
        <v/>
      </c>
    </row>
    <row r="21" spans="7:18" ht="15.75" thickBot="1" x14ac:dyDescent="0.3">
      <c r="G21" s="26"/>
      <c r="H21" s="27"/>
      <c r="I21" s="19" t="str">
        <f t="shared" si="3"/>
        <v/>
      </c>
      <c r="J21" s="18" t="str">
        <f t="shared" si="3"/>
        <v/>
      </c>
      <c r="Q21" s="6" t="s">
        <v>4</v>
      </c>
      <c r="R21" s="6"/>
    </row>
    <row r="22" spans="7:18" x14ac:dyDescent="0.2">
      <c r="H22" s="20"/>
      <c r="I22" s="17"/>
      <c r="J22" s="17"/>
      <c r="Q22" s="7" t="s">
        <v>5</v>
      </c>
      <c r="R22" s="6">
        <f>CORREL(G2:G31,J2:J31)</f>
        <v>0.97477228064882748</v>
      </c>
    </row>
    <row r="23" spans="7:18" x14ac:dyDescent="0.2">
      <c r="H23" s="20"/>
      <c r="I23" s="17"/>
      <c r="J23" s="17"/>
    </row>
    <row r="24" spans="7:18" x14ac:dyDescent="0.2">
      <c r="H24" s="20"/>
      <c r="I24" s="17"/>
      <c r="J24" s="17"/>
    </row>
    <row r="25" spans="7:18" x14ac:dyDescent="0.2">
      <c r="H25" s="20"/>
      <c r="I25" s="17"/>
      <c r="J25" s="17"/>
    </row>
    <row r="26" spans="7:18" x14ac:dyDescent="0.2">
      <c r="H26" s="20"/>
      <c r="I26" s="17"/>
      <c r="J26" s="17"/>
    </row>
    <row r="27" spans="7:18" x14ac:dyDescent="0.2">
      <c r="H27" s="20"/>
      <c r="I27" s="17"/>
      <c r="J27" s="17"/>
    </row>
    <row r="28" spans="7:18" x14ac:dyDescent="0.2">
      <c r="H28" s="20"/>
      <c r="I28" s="17"/>
      <c r="J28" s="17"/>
    </row>
    <row r="29" spans="7:18" x14ac:dyDescent="0.2">
      <c r="H29" s="20"/>
      <c r="I29" s="17"/>
      <c r="J29" s="17"/>
    </row>
    <row r="30" spans="7:18" x14ac:dyDescent="0.2">
      <c r="H30" s="20"/>
      <c r="I30" s="17"/>
      <c r="J30" s="17"/>
    </row>
    <row r="31" spans="7:18" x14ac:dyDescent="0.2">
      <c r="H31" s="20"/>
      <c r="I31" s="17"/>
      <c r="J31" s="17"/>
    </row>
    <row r="38" spans="7:18" x14ac:dyDescent="0.2">
      <c r="Q38" s="14" t="s">
        <v>23</v>
      </c>
      <c r="R38" s="14"/>
    </row>
    <row r="39" spans="7:18" x14ac:dyDescent="0.2">
      <c r="Q39" s="15" t="s">
        <v>24</v>
      </c>
      <c r="R39" s="16">
        <f>Sheet2!O32</f>
        <v>35330.94553089104</v>
      </c>
    </row>
    <row r="41" spans="7:18" x14ac:dyDescent="0.2">
      <c r="G41" s="21" t="s">
        <v>26</v>
      </c>
      <c r="H41" s="21"/>
      <c r="I41" s="21"/>
      <c r="J41" s="21"/>
    </row>
    <row r="42" spans="7:18" x14ac:dyDescent="0.2">
      <c r="G42" s="21" t="s">
        <v>27</v>
      </c>
      <c r="H42" s="21"/>
      <c r="I42" s="21"/>
      <c r="J42" s="21"/>
    </row>
    <row r="43" spans="7:18" x14ac:dyDescent="0.2">
      <c r="G43" s="22" t="s">
        <v>28</v>
      </c>
      <c r="H43" s="22"/>
      <c r="I43" s="22"/>
      <c r="J43" s="22"/>
    </row>
    <row r="44" spans="7:18" x14ac:dyDescent="0.2">
      <c r="G44" s="22" t="s">
        <v>29</v>
      </c>
      <c r="H44" s="22"/>
      <c r="I44" s="22"/>
      <c r="J44" s="22"/>
    </row>
    <row r="45" spans="7:18" x14ac:dyDescent="0.2">
      <c r="G45" s="22" t="s">
        <v>30</v>
      </c>
      <c r="H45" s="22"/>
      <c r="I45" s="22"/>
      <c r="J45" s="22"/>
    </row>
    <row r="50" spans="17:18" x14ac:dyDescent="0.2">
      <c r="Q50" s="6" t="s">
        <v>4</v>
      </c>
      <c r="R50" s="6"/>
    </row>
    <row r="51" spans="17:18" x14ac:dyDescent="0.2">
      <c r="Q51" s="7" t="s">
        <v>5</v>
      </c>
      <c r="R51" s="6">
        <f>CORREL(I2:I31,J2:J31)</f>
        <v>0.9905723557953372</v>
      </c>
    </row>
    <row r="67" spans="17:18" x14ac:dyDescent="0.2">
      <c r="Q67" s="14" t="s">
        <v>23</v>
      </c>
      <c r="R67" s="14"/>
    </row>
    <row r="68" spans="17:18" x14ac:dyDescent="0.2">
      <c r="Q68" s="15" t="s">
        <v>24</v>
      </c>
      <c r="R68" s="16">
        <f>Sheet2!S32</f>
        <v>7906.2078919726855</v>
      </c>
    </row>
  </sheetData>
  <sheetProtection selectLockedCells="1"/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>
      <selection activeCell="I23" sqref="I23"/>
    </sheetView>
  </sheetViews>
  <sheetFormatPr defaultRowHeight="12.75" x14ac:dyDescent="0.2"/>
  <cols>
    <col min="5" max="5" width="4.85546875" customWidth="1"/>
    <col min="6" max="6" width="7.28515625" customWidth="1"/>
    <col min="7" max="7" width="3.28515625" customWidth="1"/>
    <col min="8" max="8" width="6.7109375" customWidth="1"/>
    <col min="9" max="9" width="5.5703125" customWidth="1"/>
    <col min="11" max="11" width="10.140625" bestFit="1" customWidth="1"/>
    <col min="12" max="12" width="5.5703125" customWidth="1"/>
    <col min="15" max="15" width="10.85546875" customWidth="1"/>
    <col min="16" max="16" width="6.7109375" customWidth="1"/>
  </cols>
  <sheetData>
    <row r="1" spans="1:19" x14ac:dyDescent="0.2">
      <c r="A1" t="s">
        <v>0</v>
      </c>
      <c r="B1" t="s">
        <v>1</v>
      </c>
      <c r="C1" t="s">
        <v>2</v>
      </c>
      <c r="D1" t="s">
        <v>3</v>
      </c>
      <c r="I1" s="13" t="s">
        <v>7</v>
      </c>
      <c r="J1" s="9" t="s">
        <v>10</v>
      </c>
      <c r="K1" s="9" t="s">
        <v>11</v>
      </c>
      <c r="L1" s="12" t="s">
        <v>13</v>
      </c>
      <c r="M1" s="9" t="s">
        <v>17</v>
      </c>
      <c r="N1" s="9" t="s">
        <v>10</v>
      </c>
      <c r="O1" s="9" t="s">
        <v>11</v>
      </c>
      <c r="P1" s="12" t="s">
        <v>18</v>
      </c>
      <c r="Q1" s="10" t="s">
        <v>17</v>
      </c>
      <c r="R1" s="10" t="s">
        <v>22</v>
      </c>
      <c r="S1" s="10" t="s">
        <v>21</v>
      </c>
    </row>
    <row r="2" spans="1:19" x14ac:dyDescent="0.2">
      <c r="A2">
        <f>Sheet1!G2</f>
        <v>1</v>
      </c>
      <c r="B2">
        <f>Sheet1!H2</f>
        <v>2</v>
      </c>
      <c r="C2">
        <f t="shared" ref="C2:D6" si="0">LOG(A2)</f>
        <v>0</v>
      </c>
      <c r="D2">
        <f t="shared" si="0"/>
        <v>0.3010299956639812</v>
      </c>
      <c r="F2" s="5" t="s">
        <v>7</v>
      </c>
      <c r="J2">
        <f>($F$3*A2+$H$3)-B2</f>
        <v>-44.544117647058819</v>
      </c>
      <c r="K2">
        <f>J2^2</f>
        <v>1984.1784169550169</v>
      </c>
      <c r="M2">
        <f>$F$10*$H$10^A2</f>
        <v>4.6856747559237171</v>
      </c>
      <c r="N2">
        <f>M2-B2</f>
        <v>2.6856747559237171</v>
      </c>
      <c r="O2">
        <f>N2^2</f>
        <v>7.2128488946059175</v>
      </c>
      <c r="Q2">
        <f>$F$17*A2^$H$17</f>
        <v>1.2978770199595582</v>
      </c>
      <c r="R2">
        <f>Q2-B2</f>
        <v>-0.70212298004044182</v>
      </c>
      <c r="S2">
        <f>R2^2</f>
        <v>0.49297667910087067</v>
      </c>
    </row>
    <row r="3" spans="1:19" x14ac:dyDescent="0.2">
      <c r="A3">
        <f>Sheet1!G3</f>
        <v>2</v>
      </c>
      <c r="B3">
        <f>Sheet1!H3</f>
        <v>5</v>
      </c>
      <c r="C3">
        <f t="shared" si="0"/>
        <v>0.3010299956639812</v>
      </c>
      <c r="D3">
        <f t="shared" si="0"/>
        <v>0.69897000433601886</v>
      </c>
      <c r="E3" s="5" t="s">
        <v>8</v>
      </c>
      <c r="F3" s="5">
        <f>SLOPE(B2:B31,A2:A31)</f>
        <v>17.930882352941175</v>
      </c>
      <c r="G3" s="5" t="s">
        <v>9</v>
      </c>
      <c r="H3" s="5">
        <f>INTERCEPT(B2:B31,A2:A31)</f>
        <v>-60.474999999999994</v>
      </c>
      <c r="J3">
        <f>($F$3*A3+$H$3)-B3</f>
        <v>-29.613235294117644</v>
      </c>
      <c r="K3">
        <f>J3^2</f>
        <v>876.94370458477488</v>
      </c>
      <c r="M3">
        <f>$F$10*$H$10^A3</f>
        <v>6.3369308528066179</v>
      </c>
      <c r="N3">
        <f>M3-B3</f>
        <v>1.3369308528066179</v>
      </c>
      <c r="O3">
        <f>N3^2</f>
        <v>1.7873841051862307</v>
      </c>
      <c r="Q3">
        <f>$F$17*A3^$H$17</f>
        <v>4.6813551763871741</v>
      </c>
      <c r="R3">
        <f>Q3-B3</f>
        <v>-0.31864482361282587</v>
      </c>
      <c r="S3">
        <f>R3^2</f>
        <v>0.10153452361524891</v>
      </c>
    </row>
    <row r="4" spans="1:19" x14ac:dyDescent="0.2">
      <c r="A4">
        <f>Sheet1!G4</f>
        <v>3</v>
      </c>
      <c r="B4">
        <f>Sheet1!H4</f>
        <v>8</v>
      </c>
      <c r="C4">
        <f t="shared" si="0"/>
        <v>0.47712125471966244</v>
      </c>
      <c r="D4">
        <f t="shared" si="0"/>
        <v>0.90308998699194354</v>
      </c>
      <c r="J4">
        <f>($F$3*A4+$H$3)-B4</f>
        <v>-14.682352941176468</v>
      </c>
      <c r="K4">
        <f>J4^2</f>
        <v>215.57148788927327</v>
      </c>
      <c r="M4">
        <f>$F$10*$H$10^A4</f>
        <v>8.5700981662215412</v>
      </c>
      <c r="N4">
        <f>M4-B4</f>
        <v>0.57009816622154119</v>
      </c>
      <c r="O4">
        <f>N4^2</f>
        <v>0.325011919129164</v>
      </c>
      <c r="Q4">
        <f>$F$17*A4^$H$17</f>
        <v>9.9146288038292791</v>
      </c>
      <c r="R4">
        <f>Q4-B4</f>
        <v>1.9146288038292791</v>
      </c>
      <c r="S4">
        <f>R4^2</f>
        <v>3.6658034564527364</v>
      </c>
    </row>
    <row r="5" spans="1:19" x14ac:dyDescent="0.2">
      <c r="A5">
        <f>Sheet1!G5</f>
        <v>4</v>
      </c>
      <c r="B5">
        <f>Sheet1!H5</f>
        <v>14</v>
      </c>
      <c r="C5">
        <f t="shared" si="0"/>
        <v>0.6020599913279624</v>
      </c>
      <c r="D5">
        <f t="shared" si="0"/>
        <v>1.146128035678238</v>
      </c>
      <c r="J5">
        <f>($F$3*A5+$H$3)-B5</f>
        <v>-2.7514705882352928</v>
      </c>
      <c r="K5">
        <f>J5^2</f>
        <v>7.5705903979238682</v>
      </c>
      <c r="M5">
        <f>$F$10*$H$10^A5</f>
        <v>11.590245228278674</v>
      </c>
      <c r="N5">
        <f>M5-B5</f>
        <v>-2.4097547717213263</v>
      </c>
      <c r="O5">
        <f>N5^2</f>
        <v>5.806918059833702</v>
      </c>
      <c r="Q5">
        <f>$F$17*A5^$H$17</f>
        <v>16.885333471864588</v>
      </c>
      <c r="R5">
        <f>Q5-B5</f>
        <v>2.8853334718645876</v>
      </c>
      <c r="S5">
        <f>R5^2</f>
        <v>8.325149243862155</v>
      </c>
    </row>
    <row r="6" spans="1:19" x14ac:dyDescent="0.2">
      <c r="A6">
        <f>Sheet1!G6</f>
        <v>5</v>
      </c>
      <c r="B6">
        <f>Sheet1!H6</f>
        <v>21</v>
      </c>
      <c r="C6">
        <f t="shared" si="0"/>
        <v>0.69897000433601886</v>
      </c>
      <c r="D6">
        <f t="shared" si="0"/>
        <v>1.3222192947339193</v>
      </c>
      <c r="J6">
        <f>IF(A6="","",($F$3*A6+$H$3)-B6)</f>
        <v>8.1794117647058897</v>
      </c>
      <c r="K6">
        <f>IF(A6="","",J6^2)</f>
        <v>66.902776816609119</v>
      </c>
      <c r="M6">
        <f>$F$10*$H$10^A6</f>
        <v>15.674707785857583</v>
      </c>
      <c r="N6">
        <f>M6-B6</f>
        <v>-5.3252922141424168</v>
      </c>
      <c r="O6">
        <f>N6^2</f>
        <v>28.358737166005845</v>
      </c>
      <c r="Q6">
        <f>$F$17*A6^$H$17</f>
        <v>25.519257427259969</v>
      </c>
      <c r="R6">
        <f>Q6-B6</f>
        <v>4.5192574272599693</v>
      </c>
      <c r="S6">
        <f>R6^2</f>
        <v>20.423687693844396</v>
      </c>
    </row>
    <row r="7" spans="1:19" x14ac:dyDescent="0.2">
      <c r="A7">
        <f>IF(Sheet1!G7="","",Sheet1!G7)</f>
        <v>6</v>
      </c>
      <c r="B7">
        <f>IF(Sheet1!H7="","",Sheet1!H7)</f>
        <v>29</v>
      </c>
      <c r="C7">
        <f>IF(Sheet1!G7="","",LOG(A7))</f>
        <v>0.77815125038364363</v>
      </c>
      <c r="D7">
        <f>IF(Sheet1!H7="","",LOG(B7))</f>
        <v>1.4623979978989561</v>
      </c>
      <c r="F7" s="5" t="s">
        <v>13</v>
      </c>
      <c r="J7">
        <f t="shared" ref="J7:J30" si="1">IF(A7="","",($F$3*A7+$H$3)-B7)</f>
        <v>18.110294117647058</v>
      </c>
      <c r="K7">
        <f t="shared" ref="K7:K30" si="2">IF(A7="","",J7^2)</f>
        <v>327.98275302768161</v>
      </c>
      <c r="M7">
        <f>IF(A7="","",$F$10*$H$10^A7)</f>
        <v>21.198556142069993</v>
      </c>
      <c r="N7">
        <f>IF(A7="","",(M7-B7))</f>
        <v>-7.8014438579300069</v>
      </c>
      <c r="O7">
        <f>IF(A7="","",N7^2)</f>
        <v>60.862526268433832</v>
      </c>
      <c r="Q7">
        <f>IF(A7="","",$F$17*A7^$H$17)</f>
        <v>35.761399700419851</v>
      </c>
      <c r="R7">
        <f>IF(A7="","",Q7-B7)</f>
        <v>6.7613997004198509</v>
      </c>
      <c r="S7">
        <f>IF(A7="","",R7^2)</f>
        <v>45.716525908837653</v>
      </c>
    </row>
    <row r="8" spans="1:19" x14ac:dyDescent="0.2">
      <c r="A8">
        <f>IF(Sheet1!G8="","",Sheet1!G8)</f>
        <v>7</v>
      </c>
      <c r="B8">
        <f>IF(Sheet1!H8="","",Sheet1!H8)</f>
        <v>39</v>
      </c>
      <c r="C8">
        <f>IF(Sheet1!G8="","",LOG(A8))</f>
        <v>0.84509804001425681</v>
      </c>
      <c r="D8">
        <f>IF(Sheet1!H8="","",LOG(B8))</f>
        <v>1.5910646070264991</v>
      </c>
      <c r="E8" t="s">
        <v>14</v>
      </c>
      <c r="F8">
        <f>SLOPE(D1:D31,A1:A31)</f>
        <v>0.13110682835407178</v>
      </c>
      <c r="G8" t="s">
        <v>15</v>
      </c>
      <c r="H8">
        <f>INTERCEPT(D2:D31,A2:A31)</f>
        <v>0.5396653115172434</v>
      </c>
      <c r="J8">
        <f t="shared" si="1"/>
        <v>26.041176470588226</v>
      </c>
      <c r="K8">
        <f t="shared" si="2"/>
        <v>678.14287197231783</v>
      </c>
      <c r="M8">
        <f t="shared" ref="M8:M31" si="3">IF(A8="","",$F$10*$H$10^A8)</f>
        <v>28.669037320998289</v>
      </c>
      <c r="N8">
        <f t="shared" ref="N8:N30" si="4">IF(A8="","",(M8-B8))</f>
        <v>-10.330962679001711</v>
      </c>
      <c r="O8">
        <f t="shared" ref="O8:O31" si="5">IF(A8="","",N8^2)</f>
        <v>106.72878987492622</v>
      </c>
      <c r="Q8">
        <f t="shared" ref="Q8:Q31" si="6">IF(A8="","",$F$17*A8^$H$17)</f>
        <v>47.568317277950925</v>
      </c>
      <c r="R8">
        <f t="shared" ref="R8:R31" si="7">IF(A8="","",Q8-B8)</f>
        <v>8.5683172779509249</v>
      </c>
      <c r="S8">
        <f t="shared" ref="S8:S31" si="8">IF(A8="","",R8^2)</f>
        <v>73.416060975632348</v>
      </c>
    </row>
    <row r="9" spans="1:19" x14ac:dyDescent="0.2">
      <c r="A9">
        <f>IF(Sheet1!G9="","",Sheet1!G9)</f>
        <v>8</v>
      </c>
      <c r="B9">
        <f>IF(Sheet1!H9="","",Sheet1!H9)</f>
        <v>52</v>
      </c>
      <c r="C9">
        <f>IF(Sheet1!G9="","",LOG(A9))</f>
        <v>0.90308998699194354</v>
      </c>
      <c r="D9">
        <f>IF(Sheet1!H9="","",LOG(B9))</f>
        <v>1.7160033436347992</v>
      </c>
      <c r="E9" t="s">
        <v>16</v>
      </c>
      <c r="J9">
        <f t="shared" si="1"/>
        <v>30.972058823529409</v>
      </c>
      <c r="K9">
        <f t="shared" si="2"/>
        <v>959.26842776816591</v>
      </c>
      <c r="M9">
        <f t="shared" si="3"/>
        <v>38.772154830000339</v>
      </c>
      <c r="N9">
        <f t="shared" si="4"/>
        <v>-13.227845169999661</v>
      </c>
      <c r="O9">
        <f t="shared" si="5"/>
        <v>174.97588784148337</v>
      </c>
      <c r="Q9">
        <f t="shared" si="6"/>
        <v>60.904262913908418</v>
      </c>
      <c r="R9">
        <f t="shared" si="7"/>
        <v>8.9042629139084184</v>
      </c>
      <c r="S9">
        <f t="shared" si="8"/>
        <v>79.285898040004838</v>
      </c>
    </row>
    <row r="10" spans="1:19" x14ac:dyDescent="0.2">
      <c r="A10">
        <f>IF(Sheet1!G10="","",Sheet1!G10)</f>
        <v>9</v>
      </c>
      <c r="B10">
        <f>IF(Sheet1!H10="","",Sheet1!H10)</f>
        <v>67</v>
      </c>
      <c r="C10">
        <f>IF(Sheet1!G10="","",LOG(A10))</f>
        <v>0.95424250943932487</v>
      </c>
      <c r="D10">
        <f>IF(Sheet1!H10="","",LOG(B10))</f>
        <v>1.8260748027008264</v>
      </c>
      <c r="E10" s="5" t="s">
        <v>8</v>
      </c>
      <c r="F10" s="5">
        <f>10^H8</f>
        <v>3.4646974108257313</v>
      </c>
      <c r="G10" s="5" t="s">
        <v>9</v>
      </c>
      <c r="H10" s="5">
        <f>10^F8</f>
        <v>1.352405188771447</v>
      </c>
      <c r="J10">
        <f t="shared" si="1"/>
        <v>33.902941176470591</v>
      </c>
      <c r="K10">
        <f t="shared" si="2"/>
        <v>1149.4094204152252</v>
      </c>
      <c r="M10">
        <f t="shared" si="3"/>
        <v>52.435663371942383</v>
      </c>
      <c r="N10">
        <f t="shared" si="4"/>
        <v>-14.564336628057617</v>
      </c>
      <c r="O10">
        <f t="shared" si="5"/>
        <v>212.11990141538072</v>
      </c>
      <c r="Q10">
        <f t="shared" si="6"/>
        <v>75.738966640139935</v>
      </c>
      <c r="R10">
        <f t="shared" si="7"/>
        <v>8.7389666401399353</v>
      </c>
      <c r="S10">
        <f t="shared" si="8"/>
        <v>76.369537937478668</v>
      </c>
    </row>
    <row r="11" spans="1:19" x14ac:dyDescent="0.2">
      <c r="A11">
        <f>IF(Sheet1!G11="","",Sheet1!G11)</f>
        <v>10</v>
      </c>
      <c r="B11">
        <f>IF(Sheet1!H11="","",Sheet1!H11)</f>
        <v>88</v>
      </c>
      <c r="C11">
        <f>IF(Sheet1!G11="","",LOG(A11))</f>
        <v>1</v>
      </c>
      <c r="D11">
        <f>IF(Sheet1!H11="","",LOG(B11))</f>
        <v>1.9444826721501687</v>
      </c>
      <c r="J11">
        <f t="shared" si="1"/>
        <v>30.833823529411774</v>
      </c>
      <c r="K11">
        <f t="shared" si="2"/>
        <v>950.72467344290715</v>
      </c>
      <c r="M11">
        <f t="shared" si="3"/>
        <v>70.914263220887776</v>
      </c>
      <c r="N11">
        <f t="shared" si="4"/>
        <v>-17.085736779112224</v>
      </c>
      <c r="O11">
        <f t="shared" si="5"/>
        <v>291.92240128510815</v>
      </c>
      <c r="Q11">
        <f t="shared" si="6"/>
        <v>92.046246306435819</v>
      </c>
      <c r="R11">
        <f t="shared" si="7"/>
        <v>4.046246306435819</v>
      </c>
      <c r="S11">
        <f t="shared" si="8"/>
        <v>16.372109172345507</v>
      </c>
    </row>
    <row r="12" spans="1:19" x14ac:dyDescent="0.2">
      <c r="A12">
        <f>IF(Sheet1!G12="","",Sheet1!G12)</f>
        <v>11</v>
      </c>
      <c r="B12">
        <f>IF(Sheet1!H12="","",Sheet1!H12)</f>
        <v>107</v>
      </c>
      <c r="C12">
        <f>IF(Sheet1!G12="","",LOG(A12))</f>
        <v>1.0413926851582251</v>
      </c>
      <c r="D12">
        <f>IF(Sheet1!H12="","",LOG(B12))</f>
        <v>2.0293837776852097</v>
      </c>
      <c r="J12">
        <f t="shared" si="1"/>
        <v>29.764705882352928</v>
      </c>
      <c r="K12">
        <f t="shared" si="2"/>
        <v>885.93771626297496</v>
      </c>
      <c r="M12">
        <f t="shared" si="3"/>
        <v>95.904817537832827</v>
      </c>
      <c r="N12">
        <f t="shared" si="4"/>
        <v>-11.095182462167173</v>
      </c>
      <c r="O12">
        <f t="shared" si="5"/>
        <v>123.10307386878202</v>
      </c>
      <c r="Q12">
        <f t="shared" si="6"/>
        <v>109.80308129859738</v>
      </c>
      <c r="R12">
        <f t="shared" si="7"/>
        <v>2.8030812985973768</v>
      </c>
      <c r="S12">
        <f t="shared" si="8"/>
        <v>7.857264766546356</v>
      </c>
    </row>
    <row r="13" spans="1:19" x14ac:dyDescent="0.2">
      <c r="A13">
        <f>IF(Sheet1!G13="","",Sheet1!G13)</f>
        <v>12</v>
      </c>
      <c r="B13">
        <f>IF(Sheet1!H13="","",Sheet1!H13)</f>
        <v>133</v>
      </c>
      <c r="C13">
        <f>IF(Sheet1!G13="","",LOG(A13))</f>
        <v>1.0791812460476249</v>
      </c>
      <c r="D13">
        <f>IF(Sheet1!H13="","",LOG(B13))</f>
        <v>2.1238516409670858</v>
      </c>
      <c r="J13">
        <f t="shared" si="1"/>
        <v>21.69558823529411</v>
      </c>
      <c r="K13">
        <f t="shared" si="2"/>
        <v>470.69854887543221</v>
      </c>
      <c r="M13">
        <f t="shared" si="3"/>
        <v>129.70217286634397</v>
      </c>
      <c r="N13">
        <f t="shared" si="4"/>
        <v>-3.2978271336560283</v>
      </c>
      <c r="O13">
        <f t="shared" si="5"/>
        <v>10.875663803477936</v>
      </c>
      <c r="Q13">
        <f t="shared" si="6"/>
        <v>128.98896507746761</v>
      </c>
      <c r="R13">
        <f t="shared" si="7"/>
        <v>-4.0110349225323887</v>
      </c>
      <c r="S13">
        <f t="shared" si="8"/>
        <v>16.088401149774405</v>
      </c>
    </row>
    <row r="14" spans="1:19" x14ac:dyDescent="0.2">
      <c r="A14">
        <f>IF(Sheet1!G14="","",Sheet1!G14)</f>
        <v>13</v>
      </c>
      <c r="B14">
        <f>IF(Sheet1!H14="","",Sheet1!H14)</f>
        <v>177</v>
      </c>
      <c r="C14">
        <f>IF(Sheet1!G14="","",LOG(A14))</f>
        <v>1.1139433523068367</v>
      </c>
      <c r="D14">
        <f>IF(Sheet1!H14="","",LOG(B14))</f>
        <v>2.2479732663618068</v>
      </c>
      <c r="F14" s="5" t="s">
        <v>18</v>
      </c>
      <c r="J14">
        <f t="shared" si="1"/>
        <v>-4.3735294117647072</v>
      </c>
      <c r="K14">
        <f t="shared" si="2"/>
        <v>19.127759515570947</v>
      </c>
      <c r="M14">
        <f t="shared" si="3"/>
        <v>175.40989157937477</v>
      </c>
      <c r="N14">
        <f t="shared" si="4"/>
        <v>-1.5901084206252278</v>
      </c>
      <c r="O14">
        <f t="shared" si="5"/>
        <v>2.5284447893432564</v>
      </c>
      <c r="Q14">
        <f t="shared" si="6"/>
        <v>149.58543542522617</v>
      </c>
      <c r="R14">
        <f t="shared" si="7"/>
        <v>-27.414564574773834</v>
      </c>
      <c r="S14">
        <f t="shared" si="8"/>
        <v>751.55835082444446</v>
      </c>
    </row>
    <row r="15" spans="1:19" x14ac:dyDescent="0.2">
      <c r="A15">
        <f>IF(Sheet1!G15="","",Sheet1!G15)</f>
        <v>14</v>
      </c>
      <c r="B15">
        <f>IF(Sheet1!H15="","",Sheet1!H15)</f>
        <v>218</v>
      </c>
      <c r="C15">
        <f>IF(Sheet1!G15="","",LOG(A15))</f>
        <v>1.146128035678238</v>
      </c>
      <c r="D15">
        <f>IF(Sheet1!H15="","",LOG(B15))</f>
        <v>2.3384564936046046</v>
      </c>
      <c r="E15" t="s">
        <v>14</v>
      </c>
      <c r="F15">
        <f>SLOPE(D2:D31,C2:C31)</f>
        <v>1.8507725395079164</v>
      </c>
      <c r="G15" t="s">
        <v>15</v>
      </c>
      <c r="H15">
        <f>INTERCEPT(D2:D31,C2:C31)</f>
        <v>0.11323354293948662</v>
      </c>
      <c r="J15">
        <f t="shared" si="1"/>
        <v>-27.442647058823553</v>
      </c>
      <c r="K15">
        <f t="shared" si="2"/>
        <v>753.09887759515698</v>
      </c>
      <c r="M15">
        <f t="shared" si="3"/>
        <v>237.22524753378335</v>
      </c>
      <c r="N15">
        <f t="shared" si="4"/>
        <v>19.225247533783346</v>
      </c>
      <c r="O15">
        <f t="shared" si="5"/>
        <v>369.61014273524262</v>
      </c>
      <c r="Q15">
        <f t="shared" si="6"/>
        <v>171.57572319764299</v>
      </c>
      <c r="R15">
        <f t="shared" si="7"/>
        <v>-46.424276802357014</v>
      </c>
      <c r="S15">
        <f t="shared" si="8"/>
        <v>2155.2134766218637</v>
      </c>
    </row>
    <row r="16" spans="1:19" x14ac:dyDescent="0.2">
      <c r="A16">
        <f>IF(Sheet1!G16="","",Sheet1!G16)</f>
        <v>15</v>
      </c>
      <c r="B16">
        <f>IF(Sheet1!H16="","",Sheet1!H16)</f>
        <v>245</v>
      </c>
      <c r="C16">
        <f>IF(Sheet1!G16="","",LOG(A16))</f>
        <v>1.1760912590556813</v>
      </c>
      <c r="D16">
        <f>IF(Sheet1!H16="","",LOG(B16))</f>
        <v>2.3891660843645326</v>
      </c>
      <c r="E16" t="s">
        <v>25</v>
      </c>
      <c r="J16">
        <f t="shared" si="1"/>
        <v>-36.511764705882371</v>
      </c>
      <c r="K16">
        <f t="shared" si="2"/>
        <v>1333.1089619377176</v>
      </c>
      <c r="M16">
        <f t="shared" si="3"/>
        <v>320.82465567227956</v>
      </c>
      <c r="N16">
        <f t="shared" si="4"/>
        <v>75.824655672279562</v>
      </c>
      <c r="O16">
        <f t="shared" si="5"/>
        <v>5749.3784078197568</v>
      </c>
      <c r="Q16">
        <f t="shared" si="6"/>
        <v>194.94448306707034</v>
      </c>
      <c r="R16">
        <f t="shared" si="7"/>
        <v>-50.055516932929663</v>
      </c>
      <c r="S16">
        <f t="shared" si="8"/>
        <v>2505.5547754228082</v>
      </c>
    </row>
    <row r="17" spans="1:19" x14ac:dyDescent="0.2">
      <c r="A17">
        <f>IF(Sheet1!G17="","",Sheet1!G17)</f>
        <v>16</v>
      </c>
      <c r="B17">
        <f>IF(Sheet1!H17="","",Sheet1!H17)</f>
        <v>266</v>
      </c>
      <c r="C17">
        <f>IF(Sheet1!G17="","",LOG(A17))</f>
        <v>1.2041199826559248</v>
      </c>
      <c r="D17">
        <f>IF(Sheet1!H17="","",LOG(B17))</f>
        <v>2.424881636631067</v>
      </c>
      <c r="E17" s="5" t="s">
        <v>19</v>
      </c>
      <c r="F17" s="5">
        <f>10^H15</f>
        <v>1.2978770199595582</v>
      </c>
      <c r="G17" s="5" t="s">
        <v>20</v>
      </c>
      <c r="H17" s="5">
        <f>F15</f>
        <v>1.8507725395079164</v>
      </c>
      <c r="J17">
        <f t="shared" si="1"/>
        <v>-39.580882352941188</v>
      </c>
      <c r="K17">
        <f t="shared" si="2"/>
        <v>1566.6462478373712</v>
      </c>
      <c r="M17">
        <f t="shared" si="3"/>
        <v>433.88492901700363</v>
      </c>
      <c r="N17">
        <f t="shared" si="4"/>
        <v>167.88492901700363</v>
      </c>
      <c r="O17">
        <f t="shared" si="5"/>
        <v>28185.349391044347</v>
      </c>
      <c r="Q17">
        <f t="shared" si="6"/>
        <v>219.67758275352986</v>
      </c>
      <c r="R17">
        <f t="shared" si="7"/>
        <v>-46.322417246470138</v>
      </c>
      <c r="S17">
        <f t="shared" si="8"/>
        <v>2145.7663395560739</v>
      </c>
    </row>
    <row r="18" spans="1:19" x14ac:dyDescent="0.2">
      <c r="A18" t="str">
        <f>IF(Sheet1!G18="","",Sheet1!G18)</f>
        <v/>
      </c>
      <c r="B18" t="str">
        <f>IF(Sheet1!H18="","",Sheet1!H18)</f>
        <v/>
      </c>
      <c r="C18" t="str">
        <f>IF(Sheet1!G18="","",LOG(A18))</f>
        <v/>
      </c>
      <c r="D18" t="str">
        <f>IF(Sheet1!H18="","",LOG(B18))</f>
        <v/>
      </c>
      <c r="J18" t="str">
        <f t="shared" si="1"/>
        <v/>
      </c>
      <c r="K18" t="str">
        <f t="shared" si="2"/>
        <v/>
      </c>
      <c r="M18" t="str">
        <f t="shared" si="3"/>
        <v/>
      </c>
      <c r="N18" t="str">
        <f t="shared" si="4"/>
        <v/>
      </c>
      <c r="O18" t="str">
        <f t="shared" si="5"/>
        <v/>
      </c>
      <c r="Q18" t="str">
        <f t="shared" si="6"/>
        <v/>
      </c>
      <c r="R18" t="str">
        <f t="shared" si="7"/>
        <v/>
      </c>
      <c r="S18" t="str">
        <f t="shared" si="8"/>
        <v/>
      </c>
    </row>
    <row r="19" spans="1:19" x14ac:dyDescent="0.2">
      <c r="A19" t="str">
        <f>IF(Sheet1!G19="","",Sheet1!G19)</f>
        <v/>
      </c>
      <c r="B19" t="str">
        <f>IF(Sheet1!H19="","",Sheet1!H19)</f>
        <v/>
      </c>
      <c r="C19" t="str">
        <f>IF(Sheet1!G19="","",LOG(A19))</f>
        <v/>
      </c>
      <c r="D19" t="str">
        <f>IF(Sheet1!H19="","",LOG(B19))</f>
        <v/>
      </c>
      <c r="J19" t="str">
        <f t="shared" si="1"/>
        <v/>
      </c>
      <c r="K19" t="str">
        <f t="shared" si="2"/>
        <v/>
      </c>
      <c r="M19" t="str">
        <f t="shared" si="3"/>
        <v/>
      </c>
      <c r="N19" t="str">
        <f t="shared" si="4"/>
        <v/>
      </c>
      <c r="O19" t="str">
        <f t="shared" si="5"/>
        <v/>
      </c>
      <c r="Q19" t="str">
        <f t="shared" si="6"/>
        <v/>
      </c>
      <c r="R19" t="str">
        <f t="shared" si="7"/>
        <v/>
      </c>
      <c r="S19" t="str">
        <f t="shared" si="8"/>
        <v/>
      </c>
    </row>
    <row r="20" spans="1:19" x14ac:dyDescent="0.2">
      <c r="A20" t="str">
        <f>IF(Sheet1!G20="","",Sheet1!G20)</f>
        <v/>
      </c>
      <c r="B20" t="str">
        <f>IF(Sheet1!H20="","",Sheet1!H20)</f>
        <v/>
      </c>
      <c r="C20" t="str">
        <f>IF(Sheet1!G20="","",LOG(A20))</f>
        <v/>
      </c>
      <c r="D20" t="str">
        <f>IF(Sheet1!H20="","",LOG(B20))</f>
        <v/>
      </c>
      <c r="J20" t="str">
        <f t="shared" si="1"/>
        <v/>
      </c>
      <c r="K20" t="str">
        <f t="shared" si="2"/>
        <v/>
      </c>
      <c r="M20" t="str">
        <f t="shared" si="3"/>
        <v/>
      </c>
      <c r="N20" t="str">
        <f t="shared" si="4"/>
        <v/>
      </c>
      <c r="O20" t="str">
        <f t="shared" si="5"/>
        <v/>
      </c>
      <c r="Q20" t="str">
        <f t="shared" si="6"/>
        <v/>
      </c>
      <c r="R20" t="str">
        <f t="shared" si="7"/>
        <v/>
      </c>
      <c r="S20" t="str">
        <f t="shared" si="8"/>
        <v/>
      </c>
    </row>
    <row r="21" spans="1:19" x14ac:dyDescent="0.2">
      <c r="A21" t="str">
        <f>IF(Sheet1!G21="","",Sheet1!G21)</f>
        <v/>
      </c>
      <c r="B21" t="str">
        <f>IF(Sheet1!H21="","",Sheet1!H21)</f>
        <v/>
      </c>
      <c r="C21" t="str">
        <f>IF(Sheet1!G21="","",LOG(A21))</f>
        <v/>
      </c>
      <c r="D21" t="str">
        <f>IF(Sheet1!H21="","",LOG(B21))</f>
        <v/>
      </c>
      <c r="J21" t="str">
        <f t="shared" si="1"/>
        <v/>
      </c>
      <c r="K21" t="str">
        <f t="shared" si="2"/>
        <v/>
      </c>
      <c r="M21" t="str">
        <f t="shared" si="3"/>
        <v/>
      </c>
      <c r="N21" t="str">
        <f t="shared" si="4"/>
        <v/>
      </c>
      <c r="O21" t="str">
        <f t="shared" si="5"/>
        <v/>
      </c>
      <c r="Q21" t="str">
        <f t="shared" si="6"/>
        <v/>
      </c>
      <c r="R21" t="str">
        <f t="shared" si="7"/>
        <v/>
      </c>
      <c r="S21" t="str">
        <f t="shared" si="8"/>
        <v/>
      </c>
    </row>
    <row r="22" spans="1:19" x14ac:dyDescent="0.2">
      <c r="A22" t="str">
        <f>IF(Sheet1!G22="","",Sheet1!G22)</f>
        <v/>
      </c>
      <c r="B22" t="str">
        <f>IF(Sheet1!H22="","",Sheet1!H22)</f>
        <v/>
      </c>
      <c r="C22" t="str">
        <f>IF(Sheet1!G22="","",LOG(A22))</f>
        <v/>
      </c>
      <c r="D22" t="str">
        <f>IF(Sheet1!H22="","",LOG(B22))</f>
        <v/>
      </c>
      <c r="J22" t="str">
        <f t="shared" si="1"/>
        <v/>
      </c>
      <c r="K22" t="str">
        <f t="shared" si="2"/>
        <v/>
      </c>
      <c r="M22" t="str">
        <f t="shared" si="3"/>
        <v/>
      </c>
      <c r="N22" t="str">
        <f t="shared" si="4"/>
        <v/>
      </c>
      <c r="O22" t="str">
        <f t="shared" si="5"/>
        <v/>
      </c>
      <c r="Q22" t="str">
        <f t="shared" si="6"/>
        <v/>
      </c>
      <c r="R22" t="str">
        <f t="shared" si="7"/>
        <v/>
      </c>
      <c r="S22" t="str">
        <f t="shared" si="8"/>
        <v/>
      </c>
    </row>
    <row r="23" spans="1:19" x14ac:dyDescent="0.2">
      <c r="A23" t="str">
        <f>IF(Sheet1!G23="","",Sheet1!G23)</f>
        <v/>
      </c>
      <c r="B23" t="str">
        <f>IF(Sheet1!H23="","",Sheet1!H23)</f>
        <v/>
      </c>
      <c r="C23" t="str">
        <f>IF(Sheet1!G23="","",LOG(A23))</f>
        <v/>
      </c>
      <c r="D23" t="str">
        <f>IF(Sheet1!H23="","",LOG(B23))</f>
        <v/>
      </c>
      <c r="J23" t="str">
        <f t="shared" si="1"/>
        <v/>
      </c>
      <c r="K23" t="str">
        <f t="shared" si="2"/>
        <v/>
      </c>
      <c r="M23" t="str">
        <f t="shared" si="3"/>
        <v/>
      </c>
      <c r="N23" t="str">
        <f t="shared" si="4"/>
        <v/>
      </c>
      <c r="O23" t="str">
        <f t="shared" si="5"/>
        <v/>
      </c>
      <c r="Q23" t="str">
        <f t="shared" si="6"/>
        <v/>
      </c>
      <c r="R23" t="str">
        <f t="shared" si="7"/>
        <v/>
      </c>
      <c r="S23" t="str">
        <f t="shared" si="8"/>
        <v/>
      </c>
    </row>
    <row r="24" spans="1:19" x14ac:dyDescent="0.2">
      <c r="A24" t="str">
        <f>IF(Sheet1!G24="","",Sheet1!G24)</f>
        <v/>
      </c>
      <c r="B24" t="str">
        <f>IF(Sheet1!H24="","",Sheet1!H24)</f>
        <v/>
      </c>
      <c r="C24" t="str">
        <f>IF(Sheet1!G24="","",LOG(A24))</f>
        <v/>
      </c>
      <c r="D24" t="str">
        <f>IF(Sheet1!H24="","",LOG(B24))</f>
        <v/>
      </c>
      <c r="J24" t="str">
        <f t="shared" si="1"/>
        <v/>
      </c>
      <c r="K24" t="str">
        <f t="shared" si="2"/>
        <v/>
      </c>
      <c r="M24" t="str">
        <f t="shared" si="3"/>
        <v/>
      </c>
      <c r="N24" t="str">
        <f t="shared" si="4"/>
        <v/>
      </c>
      <c r="O24" t="str">
        <f t="shared" si="5"/>
        <v/>
      </c>
      <c r="Q24" t="str">
        <f t="shared" si="6"/>
        <v/>
      </c>
      <c r="R24" t="str">
        <f t="shared" si="7"/>
        <v/>
      </c>
      <c r="S24" t="str">
        <f t="shared" si="8"/>
        <v/>
      </c>
    </row>
    <row r="25" spans="1:19" x14ac:dyDescent="0.2">
      <c r="A25" t="str">
        <f>IF(Sheet1!G25="","",Sheet1!G25)</f>
        <v/>
      </c>
      <c r="B25" t="str">
        <f>IF(Sheet1!H25="","",Sheet1!H25)</f>
        <v/>
      </c>
      <c r="C25" t="str">
        <f>IF(Sheet1!G25="","",LOG(A25))</f>
        <v/>
      </c>
      <c r="D25" t="str">
        <f>IF(Sheet1!H25="","",LOG(B25))</f>
        <v/>
      </c>
      <c r="J25" t="str">
        <f t="shared" si="1"/>
        <v/>
      </c>
      <c r="K25" t="str">
        <f t="shared" si="2"/>
        <v/>
      </c>
      <c r="M25" t="str">
        <f t="shared" si="3"/>
        <v/>
      </c>
      <c r="N25" t="str">
        <f t="shared" si="4"/>
        <v/>
      </c>
      <c r="O25" t="str">
        <f t="shared" si="5"/>
        <v/>
      </c>
      <c r="Q25" t="str">
        <f t="shared" si="6"/>
        <v/>
      </c>
      <c r="R25" t="str">
        <f t="shared" si="7"/>
        <v/>
      </c>
      <c r="S25" t="str">
        <f t="shared" si="8"/>
        <v/>
      </c>
    </row>
    <row r="26" spans="1:19" x14ac:dyDescent="0.2">
      <c r="A26" t="str">
        <f>IF(Sheet1!G26="","",Sheet1!G26)</f>
        <v/>
      </c>
      <c r="B26" t="str">
        <f>IF(Sheet1!H26="","",Sheet1!H26)</f>
        <v/>
      </c>
      <c r="C26" t="str">
        <f>IF(Sheet1!G26="","",LOG(A26))</f>
        <v/>
      </c>
      <c r="D26" t="str">
        <f>IF(Sheet1!H26="","",LOG(B26))</f>
        <v/>
      </c>
      <c r="J26" t="str">
        <f t="shared" si="1"/>
        <v/>
      </c>
      <c r="K26" t="str">
        <f t="shared" si="2"/>
        <v/>
      </c>
      <c r="M26" t="str">
        <f t="shared" si="3"/>
        <v/>
      </c>
      <c r="N26" t="str">
        <f t="shared" si="4"/>
        <v/>
      </c>
      <c r="O26" t="str">
        <f t="shared" si="5"/>
        <v/>
      </c>
      <c r="Q26" t="str">
        <f t="shared" si="6"/>
        <v/>
      </c>
      <c r="R26" t="str">
        <f t="shared" si="7"/>
        <v/>
      </c>
      <c r="S26" t="str">
        <f t="shared" si="8"/>
        <v/>
      </c>
    </row>
    <row r="27" spans="1:19" x14ac:dyDescent="0.2">
      <c r="A27" t="str">
        <f>IF(Sheet1!G27="","",Sheet1!G27)</f>
        <v/>
      </c>
      <c r="B27" t="str">
        <f>IF(Sheet1!H27="","",Sheet1!H27)</f>
        <v/>
      </c>
      <c r="C27" t="str">
        <f>IF(Sheet1!G27="","",LOG(A27))</f>
        <v/>
      </c>
      <c r="D27" t="str">
        <f>IF(Sheet1!H27="","",LOG(B27))</f>
        <v/>
      </c>
      <c r="J27" t="str">
        <f t="shared" si="1"/>
        <v/>
      </c>
      <c r="K27" t="str">
        <f t="shared" si="2"/>
        <v/>
      </c>
      <c r="M27" t="str">
        <f t="shared" si="3"/>
        <v/>
      </c>
      <c r="N27" t="str">
        <f t="shared" si="4"/>
        <v/>
      </c>
      <c r="O27" t="str">
        <f t="shared" si="5"/>
        <v/>
      </c>
      <c r="Q27" t="str">
        <f t="shared" si="6"/>
        <v/>
      </c>
      <c r="R27" t="str">
        <f t="shared" si="7"/>
        <v/>
      </c>
      <c r="S27" t="str">
        <f t="shared" si="8"/>
        <v/>
      </c>
    </row>
    <row r="28" spans="1:19" x14ac:dyDescent="0.2">
      <c r="A28" t="str">
        <f>IF(Sheet1!G28="","",Sheet1!G28)</f>
        <v/>
      </c>
      <c r="B28" t="str">
        <f>IF(Sheet1!H28="","",Sheet1!H28)</f>
        <v/>
      </c>
      <c r="C28" t="str">
        <f>IF(Sheet1!G28="","",LOG(A28))</f>
        <v/>
      </c>
      <c r="D28" t="str">
        <f>IF(Sheet1!H28="","",LOG(B28))</f>
        <v/>
      </c>
      <c r="J28" t="str">
        <f t="shared" si="1"/>
        <v/>
      </c>
      <c r="K28" t="str">
        <f t="shared" si="2"/>
        <v/>
      </c>
      <c r="M28" t="str">
        <f t="shared" si="3"/>
        <v/>
      </c>
      <c r="N28" t="str">
        <f t="shared" si="4"/>
        <v/>
      </c>
      <c r="O28" t="str">
        <f t="shared" si="5"/>
        <v/>
      </c>
      <c r="Q28" t="str">
        <f t="shared" si="6"/>
        <v/>
      </c>
      <c r="R28" t="str">
        <f t="shared" si="7"/>
        <v/>
      </c>
      <c r="S28" t="str">
        <f t="shared" si="8"/>
        <v/>
      </c>
    </row>
    <row r="29" spans="1:19" x14ac:dyDescent="0.2">
      <c r="A29" t="str">
        <f>IF(Sheet1!G29="","",Sheet1!G29)</f>
        <v/>
      </c>
      <c r="B29" t="str">
        <f>IF(Sheet1!H29="","",Sheet1!H29)</f>
        <v/>
      </c>
      <c r="C29" t="str">
        <f>IF(Sheet1!G29="","",LOG(A29))</f>
        <v/>
      </c>
      <c r="D29" t="str">
        <f>IF(Sheet1!H29="","",LOG(B29))</f>
        <v/>
      </c>
      <c r="J29" t="str">
        <f t="shared" si="1"/>
        <v/>
      </c>
      <c r="K29" t="str">
        <f t="shared" si="2"/>
        <v/>
      </c>
      <c r="M29" t="str">
        <f t="shared" si="3"/>
        <v/>
      </c>
      <c r="N29" t="str">
        <f t="shared" si="4"/>
        <v/>
      </c>
      <c r="O29" t="str">
        <f t="shared" si="5"/>
        <v/>
      </c>
      <c r="Q29" t="str">
        <f t="shared" si="6"/>
        <v/>
      </c>
      <c r="R29" t="str">
        <f t="shared" si="7"/>
        <v/>
      </c>
      <c r="S29" t="str">
        <f t="shared" si="8"/>
        <v/>
      </c>
    </row>
    <row r="30" spans="1:19" x14ac:dyDescent="0.2">
      <c r="A30" t="str">
        <f>IF(Sheet1!G30="","",Sheet1!G30)</f>
        <v/>
      </c>
      <c r="B30" t="str">
        <f>IF(Sheet1!H30="","",Sheet1!H30)</f>
        <v/>
      </c>
      <c r="C30" t="str">
        <f>IF(Sheet1!G30="","",LOG(A30))</f>
        <v/>
      </c>
      <c r="D30" t="str">
        <f>IF(Sheet1!H30="","",LOG(B30))</f>
        <v/>
      </c>
      <c r="J30" t="str">
        <f t="shared" si="1"/>
        <v/>
      </c>
      <c r="K30" t="str">
        <f t="shared" si="2"/>
        <v/>
      </c>
      <c r="M30" t="str">
        <f t="shared" si="3"/>
        <v/>
      </c>
      <c r="N30" t="str">
        <f t="shared" si="4"/>
        <v/>
      </c>
      <c r="O30" t="str">
        <f t="shared" si="5"/>
        <v/>
      </c>
      <c r="Q30" t="str">
        <f t="shared" si="6"/>
        <v/>
      </c>
      <c r="R30" t="str">
        <f t="shared" si="7"/>
        <v/>
      </c>
      <c r="S30" t="str">
        <f t="shared" si="8"/>
        <v/>
      </c>
    </row>
    <row r="31" spans="1:19" x14ac:dyDescent="0.2">
      <c r="A31" t="str">
        <f>IF(Sheet1!G31="","",Sheet1!G31)</f>
        <v/>
      </c>
      <c r="B31" t="str">
        <f>IF(Sheet1!H31="","",Sheet1!H31)</f>
        <v/>
      </c>
      <c r="C31" t="str">
        <f>IF(Sheet1!G31="","",LOG(A31))</f>
        <v/>
      </c>
      <c r="D31" t="str">
        <f>IF(Sheet1!H31="","",LOG(B31))</f>
        <v/>
      </c>
      <c r="M31" t="str">
        <f t="shared" si="3"/>
        <v/>
      </c>
      <c r="N31" t="str">
        <f>IF(A31="","",(M31-C31))</f>
        <v/>
      </c>
      <c r="O31" t="str">
        <f t="shared" si="5"/>
        <v/>
      </c>
      <c r="Q31" t="str">
        <f t="shared" si="6"/>
        <v/>
      </c>
      <c r="R31" t="str">
        <f t="shared" si="7"/>
        <v/>
      </c>
      <c r="S31" t="str">
        <f t="shared" si="8"/>
        <v/>
      </c>
    </row>
    <row r="32" spans="1:19" x14ac:dyDescent="0.2">
      <c r="J32" s="5" t="s">
        <v>12</v>
      </c>
      <c r="K32" s="11">
        <f>SUM(K2:K31)</f>
        <v>12245.313235294121</v>
      </c>
      <c r="L32" s="5"/>
      <c r="M32" s="5"/>
      <c r="N32" s="5" t="s">
        <v>12</v>
      </c>
      <c r="O32" s="11">
        <f>SUM(O2:O31)</f>
        <v>35330.94553089104</v>
      </c>
      <c r="P32" s="5"/>
      <c r="Q32" s="5"/>
      <c r="R32" s="5" t="s">
        <v>12</v>
      </c>
      <c r="S32" s="11">
        <f>SUM(S2:S31)</f>
        <v>7906.2078919726855</v>
      </c>
    </row>
    <row r="50" spans="11:12" x14ac:dyDescent="0.2">
      <c r="K50" t="s">
        <v>4</v>
      </c>
    </row>
    <row r="51" spans="11:12" x14ac:dyDescent="0.2">
      <c r="K51" t="s">
        <v>6</v>
      </c>
      <c r="L51">
        <v>0.98862925791167833</v>
      </c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SUNY@Farmingdale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</dc:creator>
  <cp:lastModifiedBy>Carol Baxter</cp:lastModifiedBy>
  <cp:lastPrinted>1999-03-04T15:38:54Z</cp:lastPrinted>
  <dcterms:created xsi:type="dcterms:W3CDTF">1999-03-02T18:50:17Z</dcterms:created>
  <dcterms:modified xsi:type="dcterms:W3CDTF">2015-07-02T17:42:42Z</dcterms:modified>
</cp:coreProperties>
</file>